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Off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<sst xmlns="http://schemas.openxmlformats.org/spreadsheetml/2006/main" count="179" uniqueCount="122">
  <si>
    <t xml:space="preserve">  3D MODEL PRODUCTION  ·  PRICING OVERVIEW</t>
  </si>
  <si>
    <t xml:space="preserve">ASSUMPTIONS  ·  Editable inputs — right side</t>
  </si>
  <si>
    <t xml:space="preserve">  SaaS Pricing  ·  Magic of Three  ·  Assumptions panel on the right  ·  Offer tab = same layout, internal columns hidden</t>
  </si>
  <si>
    <t xml:space="preserve">  Blue cells = your inputs · Yellow = single value (all tiers) · Pricing table on the left references these cells</t>
  </si>
  <si>
    <t xml:space="preserve">Parameter</t>
  </si>
  <si>
    <t xml:space="preserve">Tier 1 · CORE</t>
  </si>
  <si>
    <t xml:space="preserve">Tier 2 · SCALE</t>
  </si>
  <si>
    <t xml:space="preserve">Tier 3 · ENTERPRISE</t>
  </si>
  <si>
    <t xml:space="preserve">Notes</t>
  </si>
  <si>
    <t xml:space="preserve">FEATURE / STEP</t>
  </si>
  <si>
    <t xml:space="preserve">Include</t>
  </si>
  <si>
    <t xml:space="preserve">Internal
Cost / Unit</t>
  </si>
  <si>
    <t xml:space="preserve">TIER 1
CORE</t>
  </si>
  <si>
    <t xml:space="preserve">TIER 2
SCALE</t>
  </si>
  <si>
    <t xml:space="preserve">TIER 3
ENTERPRISE</t>
  </si>
  <si>
    <t xml:space="preserve">  A  ·  PRODUCTION STEP COSTS  (per 3D model unit)</t>
  </si>
  <si>
    <t xml:space="preserve">  ①  PRODUCTION STEPS — 3D MODEL  (Include = TRUE activates step  ·  Texturing: Default OR HQ, never both)</t>
  </si>
  <si>
    <t xml:space="preserve">  Geometry</t>
  </si>
  <si>
    <t xml:space="preserve">Base mesh</t>
  </si>
  <si>
    <t xml:space="preserve">   All prices visible regardless of Include  ·  Effective Cost = sum of TRUE steps only</t>
  </si>
  <si>
    <t xml:space="preserve">  Texturing — Default</t>
  </si>
  <si>
    <t xml:space="preserve">PBR · excl. with HQ</t>
  </si>
  <si>
    <t xml:space="preserve">   Geometry</t>
  </si>
  <si>
    <t xml:space="preserve">Base mesh — required</t>
  </si>
  <si>
    <t xml:space="preserve">  Texturing — High Quality</t>
  </si>
  <si>
    <t xml:space="preserve">4K · excl. with Default</t>
  </si>
  <si>
    <t xml:space="preserve">   Texturing — Default</t>
  </si>
  <si>
    <t xml:space="preserve">Standard PBR  ·  excl. with HQ</t>
  </si>
  <si>
    <t xml:space="preserve">  Optimization</t>
  </si>
  <si>
    <t xml:space="preserve">LOD / poly reduction</t>
  </si>
  <si>
    <t xml:space="preserve">   Texturing — High Quality</t>
  </si>
  <si>
    <t xml:space="preserve">4K HQ  ·  excl. with Default</t>
  </si>
  <si>
    <t xml:space="preserve">  Human Quality Check</t>
  </si>
  <si>
    <t xml:space="preserve">Manual QA by 3D artist</t>
  </si>
  <si>
    <t xml:space="preserve">   Optimization</t>
  </si>
  <si>
    <t xml:space="preserve">   Human Quality Check</t>
  </si>
  <si>
    <t xml:space="preserve">  B  ·  VOLUME &amp; USAGE  (monthly)</t>
  </si>
  <si>
    <t xml:space="preserve">   ► Effective Production Cost / 3D Model</t>
  </si>
  <si>
    <t xml:space="preserve">Auto-sum of TRUE steps · toggle Include to update</t>
  </si>
  <si>
    <t xml:space="preserve">  Included 3D Models / Month</t>
  </si>
  <si>
    <t xml:space="preserve">Monthly quota</t>
  </si>
  <si>
    <t xml:space="preserve">  Price per 3D Model</t>
  </si>
  <si>
    <t xml:space="preserve">Per unit in quota</t>
  </si>
  <si>
    <t xml:space="preserve">  ②  VOLUME &amp; USAGE  (monthly  ·  billed per model)</t>
  </si>
  <si>
    <t xml:space="preserve">  Burst Rate  (overage)</t>
  </si>
  <si>
    <t xml:space="preserve">← all tiers</t>
  </si>
  <si>
    <t xml:space="preserve">120% of list price on overage</t>
  </si>
  <si>
    <t xml:space="preserve">   Monthly quota included  ·  Burst Rate applies when quota exceeded</t>
  </si>
  <si>
    <t xml:space="preserve">  Minimum Monthly Fee</t>
  </si>
  <si>
    <t xml:space="preserve">Revenue floor</t>
  </si>
  <si>
    <t xml:space="preserve">   Included 3D Models / Month</t>
  </si>
  <si>
    <t xml:space="preserve">—</t>
  </si>
  <si>
    <t xml:space="preserve">Monthly quota per tier</t>
  </si>
  <si>
    <t xml:space="preserve">   Price per 3D Model</t>
  </si>
  <si>
    <t xml:space="preserve">Per unit within quota</t>
  </si>
  <si>
    <t xml:space="preserve">  C  ·  SETUP &amp; ONBOARDING  (one-time)</t>
  </si>
  <si>
    <t xml:space="preserve">   Burst Rate  (overage % of list price)</t>
  </si>
  <si>
    <t xml:space="preserve">From J14 · same across tiers</t>
  </si>
  <si>
    <t xml:space="preserve">  Setup &amp; Onboarding</t>
  </si>
  <si>
    <t xml:space="preserve">Tech integration</t>
  </si>
  <si>
    <t xml:space="preserve">   Additional Model Price  (overage)</t>
  </si>
  <si>
    <t xml:space="preserve">List price × Burst Rate</t>
  </si>
  <si>
    <t xml:space="preserve">  Customization / Profiles</t>
  </si>
  <si>
    <t xml:space="preserve">Custom pipeline</t>
  </si>
  <si>
    <t xml:space="preserve">   ► Monthly Base Fee</t>
  </si>
  <si>
    <t xml:space="preserve">MAX(quota×price, min. fee 1.000€) · revenue floor protected</t>
  </si>
  <si>
    <t xml:space="preserve">  Fine-Tuning — POC</t>
  </si>
  <si>
    <t xml:space="preserve">~6-week fixed POC</t>
  </si>
  <si>
    <t xml:space="preserve">  Fine-Tuning — Yearly</t>
  </si>
  <si>
    <t xml:space="preserve">Annual FT post-POC</t>
  </si>
  <si>
    <t xml:space="preserve">  ③  SETUP &amp; ONBOARDING  (one-time  ·  paid at contract start)</t>
  </si>
  <si>
    <t xml:space="preserve">   Prices visible for all items  ·  FALSE = optional, shown for reference  ·  Fine-Tuning: POC first → then Yearly Contract</t>
  </si>
  <si>
    <t xml:space="preserve">  D  ·  SERVICE LEVEL &amp; DISCOUNTS</t>
  </si>
  <si>
    <t xml:space="preserve">   Setup &amp; Onboarding</t>
  </si>
  <si>
    <t xml:space="preserve">Tech integration &amp; account setup</t>
  </si>
  <si>
    <t xml:space="preserve">  Prof. Service Days / Year</t>
  </si>
  <si>
    <t xml:space="preserve">Included days</t>
  </si>
  <si>
    <t xml:space="preserve">   Customization / Pipeline Profiles</t>
  </si>
  <si>
    <t xml:space="preserve">Custom pipeline per profile</t>
  </si>
  <si>
    <t xml:space="preserve">  Additional PS Rate (h)</t>
  </si>
  <si>
    <t xml:space="preserve">T&amp;M beyond included</t>
  </si>
  <si>
    <t xml:space="preserve">   Fine-Tuning — POC  (fixed fee)</t>
  </si>
  <si>
    <t xml:space="preserve">~6-week proof of concept · fixed price</t>
  </si>
  <si>
    <t xml:space="preserve">  Annual Contract Discount</t>
  </si>
  <si>
    <t xml:space="preserve">On annual prepay</t>
  </si>
  <si>
    <t xml:space="preserve">   Fine-Tuning — Yearly Contract</t>
  </si>
  <si>
    <t xml:space="preserve">Annual FT after POC sign-off</t>
  </si>
  <si>
    <t xml:space="preserve">  Quick-Decision Discount</t>
  </si>
  <si>
    <t xml:space="preserve">Stackable</t>
  </si>
  <si>
    <t xml:space="preserve">   ► One-Time Setup Total  (included items only)</t>
  </si>
  <si>
    <t xml:space="preserve">Sum of TRUE rows · one-time at contract start</t>
  </si>
  <si>
    <t xml:space="preserve">  E  ·  OFFER DATE CALCULATOR</t>
  </si>
  <si>
    <t xml:space="preserve">  ④  SERVICE LEVEL  </t>
  </si>
  <si>
    <t xml:space="preserve">  Today's Date  (reference)</t>
  </si>
  <si>
    <t xml:space="preserve">   Support Channel</t>
  </si>
  <si>
    <t xml:space="preserve">Email + Call</t>
  </si>
  <si>
    <t xml:space="preserve">Dedicated CSM</t>
  </si>
  <si>
    <t xml:space="preserve">CSM = dedicated Customer Success Manager</t>
  </si>
  <si>
    <t xml:space="preserve">  ► Offer Start Date  (YOUR INPUT)</t>
  </si>
  <si>
    <t xml:space="preserve">← Enter date · Strg+; = today</t>
  </si>
  <si>
    <t xml:space="preserve">   Professional Service Days / Year</t>
  </si>
  <si>
    <t xml:space="preserve">Included days on-site/remote</t>
  </si>
  <si>
    <t xml:space="preserve">  Offer Valid Until  (+6 weeks)</t>
  </si>
  <si>
    <t xml:space="preserve">Auto: start + 42 days · drives banner</t>
  </si>
  <si>
    <t xml:space="preserve">   Additional Prof. Service  (per hour)</t>
  </si>
  <si>
    <t xml:space="preserve">T&amp;M beyond included days</t>
  </si>
  <si>
    <t xml:space="preserve">   Annual Contract Discount</t>
  </si>
  <si>
    <t xml:space="preserve">Applied on annual prepay</t>
  </si>
  <si>
    <t xml:space="preserve">   Quick-Decision Discount</t>
  </si>
  <si>
    <t xml:space="preserve">Stackable · expires Offer Valid Until</t>
  </si>
  <si>
    <t xml:space="preserve">   Minimum Monthly Fee</t>
  </si>
  <si>
    <t xml:space="preserve">Revenue floor · applied in Base Fee</t>
  </si>
  <si>
    <t xml:space="preserve">  ⑤  PRICING SUMMARY — YEAR 1  (Annual Contract  ·  incl. combined discounts)</t>
  </si>
  <si>
    <t xml:space="preserve">   Monthly Base Fee</t>
  </si>
  <si>
    <t xml:space="preserve">   Annual Volume Fee  (× 12 months)</t>
  </si>
  <si>
    <t xml:space="preserve">   Combined Discount</t>
  </si>
  <si>
    <t xml:space="preserve">   Savings  (combined discount applied)</t>
  </si>
  <si>
    <t xml:space="preserve">   TOTAL YEAR 1 after Discount  (Annual Volume Contract)</t>
  </si>
  <si>
    <t xml:space="preserve">   + One-Time Setup Costs  (added once at contract start)</t>
  </si>
  <si>
    <t xml:space="preserve">From Section ③  ·  not part of recurring contract</t>
  </si>
  <si>
    <t xml:space="preserve">  All prices EUR · Net excl. VAT · Annual contract = 12-month prepay · Monthly billing +5% vs. annual · Texturing Default &amp; HQ mutually exclusive</t>
  </si>
  <si>
    <t xml:space="preserve">   Strikethrough items are available as optional add-ons — not part of your current configuration  ·  Effective Cost below reflects your active pipeline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</si>
</sst>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"/>
    <numFmt numFmtId="166" formatCode="#,##0"/>
    <numFmt numFmtId="167" formatCode="0.0%"/>
    <numFmt numFmtId="168" formatCode="#,##0&quot; €&quot;"/>
    <numFmt numFmtId="169" formatCode="dd\.mm\.yyyy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AABDD8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8"/>
      <color rgb="FF2D5496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i val="true"/>
      <sz val="9"/>
      <color rgb="FF666666"/>
      <name val="Arial"/>
      <family val="0"/>
      <charset val="1"/>
    </font>
    <font>
      <b val="true"/>
      <i val="true"/>
      <sz val="9"/>
      <color rgb="FF666688"/>
      <name val="Arial"/>
      <family val="0"/>
      <charset val="1"/>
    </font>
    <font>
      <sz val="9"/>
      <color rgb="FF222222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C00000"/>
      <name val="Arial"/>
      <family val="0"/>
      <charset val="1"/>
    </font>
    <font>
      <b val="true"/>
      <sz val="9"/>
      <color rgb="FF2D549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i val="true"/>
      <sz val="9"/>
      <color rgb="FF999999"/>
      <name val="Arial"/>
      <family val="0"/>
      <charset val="1"/>
    </font>
    <font>
      <b val="true"/>
      <sz val="9"/>
      <color rgb="FF777777"/>
      <name val="Arial"/>
      <family val="0"/>
      <charset val="1"/>
    </font>
    <font>
      <b val="true"/>
      <sz val="9"/>
      <color rgb="FF222222"/>
      <name val="Arial"/>
      <family val="0"/>
      <charset val="1"/>
    </font>
    <font>
      <b val="true"/>
      <i val="true"/>
      <sz val="9"/>
      <color rgb="FF888888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8"/>
      <color rgb="FFC55A11"/>
      <name val="Arial"/>
      <family val="0"/>
      <charset val="1"/>
    </font>
    <font>
      <b val="true"/>
      <sz val="11"/>
      <color rgb="FFC55A11"/>
      <name val="Arial"/>
      <family val="0"/>
      <charset val="1"/>
    </font>
    <font>
      <sz val="9"/>
      <color rgb="FF555555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trike val="true"/>
      <sz val="9"/>
      <color rgb="FFAAAAAA"/>
      <name val="Arial"/>
      <family val="0"/>
      <charset val="1"/>
    </font>
    <font>
      <strike val="true"/>
      <sz val="9"/>
      <color rgb="FFBBBBBB"/>
      <name val="Arial"/>
      <family val="0"/>
      <charset val="1"/>
    </font>
    <font>
      <i val="true"/>
      <strike val="true"/>
      <sz val="8"/>
      <color rgb="FFCCCCCC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A3A6B"/>
        <bgColor rgb="FF1F4E79"/>
      </patternFill>
    </fill>
    <fill>
      <patternFill patternType="solid">
        <fgColor rgb="FFFFFFFF"/>
        <bgColor rgb="FFF7F9FC"/>
      </patternFill>
    </fill>
    <fill>
      <patternFill patternType="solid">
        <fgColor rgb="FFD6E4F7"/>
        <bgColor rgb="FFC5D5F0"/>
      </patternFill>
    </fill>
    <fill>
      <patternFill patternType="solid">
        <fgColor rgb="FF4472C4"/>
        <bgColor rgb="FF2E74B5"/>
      </patternFill>
    </fill>
    <fill>
      <patternFill patternType="solid">
        <fgColor rgb="FF2E74B5"/>
        <bgColor rgb="FF4472C4"/>
      </patternFill>
    </fill>
    <fill>
      <patternFill patternType="solid">
        <fgColor rgb="FF1F4E79"/>
        <bgColor rgb="FF2D5496"/>
      </patternFill>
    </fill>
    <fill>
      <patternFill patternType="solid">
        <fgColor rgb="FF2D5496"/>
        <bgColor rgb="FF1F4E79"/>
      </patternFill>
    </fill>
    <fill>
      <patternFill patternType="solid">
        <fgColor rgb="FFF7F9FC"/>
        <bgColor rgb="FFF5F5F5"/>
      </patternFill>
    </fill>
    <fill>
      <patternFill patternType="solid">
        <fgColor rgb="FFEBF1FA"/>
        <bgColor rgb="FFEEF2F8"/>
      </patternFill>
    </fill>
    <fill>
      <patternFill patternType="solid">
        <fgColor rgb="FFC5D5F0"/>
        <bgColor rgb="FFCCCCCC"/>
      </patternFill>
    </fill>
    <fill>
      <patternFill patternType="solid">
        <fgColor rgb="FF9BB5E0"/>
        <bgColor rgb="FFAABDD8"/>
      </patternFill>
    </fill>
    <fill>
      <patternFill patternType="solid">
        <fgColor rgb="FFEEF2F8"/>
        <bgColor rgb="FFEBF1FA"/>
      </patternFill>
    </fill>
    <fill>
      <patternFill patternType="solid">
        <fgColor rgb="FFFFF2CC"/>
        <bgColor rgb="FFF5F5F5"/>
      </patternFill>
    </fill>
    <fill>
      <patternFill patternType="solid">
        <fgColor rgb="FFC55A11"/>
        <bgColor rgb="FF993300"/>
      </patternFill>
    </fill>
    <fill>
      <patternFill patternType="solid">
        <fgColor rgb="FFF5F5F5"/>
        <bgColor rgb="FFF7F9F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medium">
        <color rgb="FF2D5496"/>
      </bottom>
      <diagonal/>
    </border>
    <border diagonalUp="false" diagonalDown="false">
      <left/>
      <right style="thin">
        <color rgb="FFCCCCCC"/>
      </right>
      <top/>
      <bottom style="medium">
        <color rgb="FF2D54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6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1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32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2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1F4E79"/>
      <rgbColor rgb="FFBBBBBB"/>
      <rgbColor rgb="FF888888"/>
      <rgbColor rgb="FF9BB5E0"/>
      <rgbColor rgb="FF555555"/>
      <rgbColor rgb="FFFFF2CC"/>
      <rgbColor rgb="FFEBF1FA"/>
      <rgbColor rgb="FF660066"/>
      <rgbColor rgb="FFFF8080"/>
      <rgbColor rgb="FF2E74B5"/>
      <rgbColor rgb="FFC5D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8"/>
      <rgbColor rgb="FFD6E4F7"/>
      <rgbColor rgb="FFF5F5F5"/>
      <rgbColor rgb="FFAABDD8"/>
      <rgbColor rgb="FFF7F9FC"/>
      <rgbColor rgb="FFAAAAAA"/>
      <rgbColor rgb="FFCCCCCC"/>
      <rgbColor rgb="FF4472C4"/>
      <rgbColor rgb="FF33CCCC"/>
      <rgbColor rgb="FF99CC00"/>
      <rgbColor rgb="FFFFCC00"/>
      <rgbColor rgb="FFFF9900"/>
      <rgbColor rgb="FFC55A11"/>
      <rgbColor rgb="FF666688"/>
      <rgbColor rgb="FF999999"/>
      <rgbColor rgb="FF1A3A6B"/>
      <rgbColor rgb="FF666666"/>
      <rgbColor rgb="FF003300"/>
      <rgbColor rgb="FF375623"/>
      <rgbColor rgb="FF993300"/>
      <rgbColor rgb="FF993366"/>
      <rgbColor rgb="FF2D5496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6B"/>
    <pageSetUpPr fitToPage="fals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9"/>
    <col collapsed="false" customWidth="true" hidden="false" outlineLevel="0" max="3" min="3" style="0" width="13"/>
    <col collapsed="false" customWidth="true" hidden="false" outlineLevel="0" max="6" min="4" style="0" width="16"/>
    <col collapsed="false" customWidth="true" hidden="false" outlineLevel="0" max="7" min="7" style="0" width="26"/>
    <col collapsed="false" customWidth="true" hidden="false" outlineLevel="0" max="8" min="8" style="0" width="2"/>
    <col collapsed="false" customWidth="true" hidden="false" outlineLevel="0" max="9" min="9" style="0" width="32"/>
    <col collapsed="false" customWidth="true" hidden="false" outlineLevel="0" max="12" min="10" style="0" width="13"/>
    <col collapsed="false" customWidth="true" hidden="false" outlineLevel="0" max="13" min="13" style="0" width="26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I1" s="2" t="s">
        <v>1</v>
      </c>
      <c r="J1" s="2"/>
      <c r="K1" s="2"/>
      <c r="L1" s="2"/>
      <c r="M1" s="2"/>
    </row>
    <row r="2" customFormat="false" ht="15.75" hidden="false" customHeight="true" outlineLevel="0" collapsed="false">
      <c r="A2" s="3" t="s">
        <v>2</v>
      </c>
      <c r="B2" s="3"/>
      <c r="C2" s="3"/>
      <c r="D2" s="3"/>
      <c r="E2" s="3"/>
      <c r="F2" s="3"/>
      <c r="G2" s="3"/>
      <c r="I2" s="3" t="s">
        <v>3</v>
      </c>
      <c r="J2" s="3"/>
      <c r="K2" s="3"/>
      <c r="L2" s="3"/>
      <c r="M2" s="3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  <c r="I3" s="5" t="s">
        <v>4</v>
      </c>
      <c r="J3" s="6" t="s">
        <v>5</v>
      </c>
      <c r="K3" s="7" t="s">
        <v>6</v>
      </c>
      <c r="L3" s="8" t="s">
        <v>7</v>
      </c>
      <c r="M3" s="5" t="s">
        <v>8</v>
      </c>
    </row>
    <row r="4" customFormat="false" ht="33.75" hidden="false" customHeight="true" outlineLevel="0" collapsed="false">
      <c r="A4" s="9" t="s">
        <v>9</v>
      </c>
      <c r="B4" s="9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9" t="s">
        <v>8</v>
      </c>
      <c r="I4" s="13" t="s">
        <v>15</v>
      </c>
      <c r="J4" s="13"/>
      <c r="K4" s="13"/>
      <c r="L4" s="13"/>
      <c r="M4" s="13"/>
    </row>
    <row r="5" customFormat="false" ht="21.75" hidden="false" customHeight="true" outlineLevel="0" collapsed="false">
      <c r="A5" s="14" t="s">
        <v>16</v>
      </c>
      <c r="B5" s="14"/>
      <c r="C5" s="14"/>
      <c r="D5" s="14"/>
      <c r="E5" s="14"/>
      <c r="F5" s="14"/>
      <c r="G5" s="14"/>
      <c r="I5" s="15" t="s">
        <v>17</v>
      </c>
      <c r="J5" s="16" t="n">
        <v>1</v>
      </c>
      <c r="K5" s="17" t="n">
        <v>0.9</v>
      </c>
      <c r="L5" s="18" t="n">
        <v>0.8</v>
      </c>
      <c r="M5" s="19" t="s">
        <v>18</v>
      </c>
    </row>
    <row r="6" customFormat="false" ht="15" hidden="false" customHeight="true" outlineLevel="0" collapsed="false">
      <c r="A6" s="20" t="s">
        <v>19</v>
      </c>
      <c r="B6" s="20"/>
      <c r="C6" s="20"/>
      <c r="D6" s="20"/>
      <c r="E6" s="20"/>
      <c r="F6" s="20"/>
      <c r="G6" s="20"/>
      <c r="I6" s="21" t="s">
        <v>20</v>
      </c>
      <c r="J6" s="16" t="n">
        <v>1</v>
      </c>
      <c r="K6" s="17" t="n">
        <v>0.9</v>
      </c>
      <c r="L6" s="18" t="n">
        <v>0.8</v>
      </c>
      <c r="M6" s="22" t="s">
        <v>21</v>
      </c>
    </row>
    <row r="7" customFormat="false" ht="18" hidden="false" customHeight="true" outlineLevel="0" collapsed="false">
      <c r="A7" s="23" t="s">
        <v>22</v>
      </c>
      <c r="B7" s="24" t="b">
        <f aca="false">TRUE()</f>
        <v>1</v>
      </c>
      <c r="C7" s="25" t="n">
        <f aca="false">J5</f>
        <v>1</v>
      </c>
      <c r="D7" s="26" t="n">
        <f aca="false">J5</f>
        <v>1</v>
      </c>
      <c r="E7" s="27" t="n">
        <f aca="false">K5</f>
        <v>0.9</v>
      </c>
      <c r="F7" s="28" t="n">
        <f aca="false">L5</f>
        <v>0.8</v>
      </c>
      <c r="G7" s="19" t="s">
        <v>23</v>
      </c>
      <c r="I7" s="15" t="s">
        <v>24</v>
      </c>
      <c r="J7" s="16" t="n">
        <v>2</v>
      </c>
      <c r="K7" s="17" t="n">
        <v>1.8</v>
      </c>
      <c r="L7" s="18" t="n">
        <v>1.6</v>
      </c>
      <c r="M7" s="19" t="s">
        <v>25</v>
      </c>
    </row>
    <row r="8" customFormat="false" ht="18" hidden="false" customHeight="true" outlineLevel="0" collapsed="false">
      <c r="A8" s="29" t="s">
        <v>26</v>
      </c>
      <c r="B8" s="30" t="b">
        <f aca="false">FALSE()</f>
        <v>0</v>
      </c>
      <c r="C8" s="31" t="n">
        <f aca="false">J6</f>
        <v>1</v>
      </c>
      <c r="D8" s="26" t="n">
        <f aca="false">J6</f>
        <v>1</v>
      </c>
      <c r="E8" s="27" t="n">
        <f aca="false">K6</f>
        <v>0.9</v>
      </c>
      <c r="F8" s="28" t="n">
        <f aca="false">L6</f>
        <v>0.8</v>
      </c>
      <c r="G8" s="22" t="s">
        <v>27</v>
      </c>
      <c r="I8" s="21" t="s">
        <v>28</v>
      </c>
      <c r="J8" s="16" t="n">
        <v>1</v>
      </c>
      <c r="K8" s="17" t="n">
        <v>0.9</v>
      </c>
      <c r="L8" s="18" t="n">
        <v>0.8</v>
      </c>
      <c r="M8" s="22" t="s">
        <v>29</v>
      </c>
    </row>
    <row r="9" customFormat="false" ht="18" hidden="false" customHeight="true" outlineLevel="0" collapsed="false">
      <c r="A9" s="23" t="s">
        <v>30</v>
      </c>
      <c r="B9" s="32" t="b">
        <f aca="false">FALSE()</f>
        <v>0</v>
      </c>
      <c r="C9" s="25" t="n">
        <f aca="false">J7</f>
        <v>2</v>
      </c>
      <c r="D9" s="26" t="n">
        <f aca="false">J7</f>
        <v>2</v>
      </c>
      <c r="E9" s="27" t="n">
        <f aca="false">K7</f>
        <v>1.8</v>
      </c>
      <c r="F9" s="28" t="n">
        <f aca="false">L7</f>
        <v>1.6</v>
      </c>
      <c r="G9" s="19" t="s">
        <v>31</v>
      </c>
      <c r="I9" s="15" t="s">
        <v>32</v>
      </c>
      <c r="J9" s="16" t="n">
        <v>5</v>
      </c>
      <c r="K9" s="17" t="n">
        <v>4.5</v>
      </c>
      <c r="L9" s="18" t="n">
        <v>4</v>
      </c>
      <c r="M9" s="19" t="s">
        <v>33</v>
      </c>
    </row>
    <row r="10" customFormat="false" ht="18" hidden="false" customHeight="true" outlineLevel="0" collapsed="false">
      <c r="A10" s="29" t="s">
        <v>34</v>
      </c>
      <c r="B10" s="30" t="b">
        <f aca="false">FALSE()</f>
        <v>0</v>
      </c>
      <c r="C10" s="31" t="n">
        <f aca="false">J8</f>
        <v>1</v>
      </c>
      <c r="D10" s="26" t="n">
        <f aca="false">J8</f>
        <v>1</v>
      </c>
      <c r="E10" s="27" t="n">
        <f aca="false">K8</f>
        <v>0.9</v>
      </c>
      <c r="F10" s="28" t="n">
        <f aca="false">L8</f>
        <v>0.8</v>
      </c>
      <c r="G10" s="22" t="s">
        <v>29</v>
      </c>
      <c r="I10" s="4"/>
      <c r="J10" s="4"/>
      <c r="K10" s="4"/>
      <c r="L10" s="4"/>
      <c r="M10" s="4"/>
    </row>
    <row r="11" customFormat="false" ht="18" hidden="false" customHeight="true" outlineLevel="0" collapsed="false">
      <c r="A11" s="23" t="s">
        <v>35</v>
      </c>
      <c r="B11" s="32" t="b">
        <f aca="false">FALSE()</f>
        <v>0</v>
      </c>
      <c r="C11" s="25" t="n">
        <f aca="false">J9</f>
        <v>5</v>
      </c>
      <c r="D11" s="26" t="n">
        <f aca="false">J9</f>
        <v>5</v>
      </c>
      <c r="E11" s="27" t="n">
        <f aca="false">K9</f>
        <v>4.5</v>
      </c>
      <c r="F11" s="28" t="n">
        <f aca="false">L9</f>
        <v>4</v>
      </c>
      <c r="G11" s="19" t="s">
        <v>33</v>
      </c>
      <c r="I11" s="33" t="s">
        <v>36</v>
      </c>
      <c r="J11" s="33"/>
      <c r="K11" s="33"/>
      <c r="L11" s="33"/>
      <c r="M11" s="33"/>
    </row>
    <row r="12" customFormat="false" ht="19.5" hidden="false" customHeight="true" outlineLevel="0" collapsed="false">
      <c r="A12" s="34" t="s">
        <v>37</v>
      </c>
      <c r="B12" s="35"/>
      <c r="C12" s="36"/>
      <c r="D12" s="37" t="n">
        <f aca="false">SUMPRODUCT((B7:B11=TRUE())*D7:D11)</f>
        <v>1</v>
      </c>
      <c r="E12" s="38" t="n">
        <f aca="false">SUMPRODUCT((B7:B11=TRUE())*E7:E11)</f>
        <v>0.9</v>
      </c>
      <c r="F12" s="39" t="n">
        <f aca="false">SUMPRODUCT((B7:B11=TRUE())*F7:F11)</f>
        <v>0.8</v>
      </c>
      <c r="G12" s="40" t="s">
        <v>38</v>
      </c>
      <c r="I12" s="15" t="s">
        <v>39</v>
      </c>
      <c r="J12" s="41" t="n">
        <v>200</v>
      </c>
      <c r="K12" s="42" t="n">
        <v>500</v>
      </c>
      <c r="L12" s="43" t="n">
        <v>1000</v>
      </c>
      <c r="M12" s="19" t="s">
        <v>40</v>
      </c>
    </row>
    <row r="13" customFormat="false" ht="4.5" hidden="false" customHeight="true" outlineLevel="0" collapsed="false">
      <c r="A13" s="4"/>
      <c r="B13" s="4"/>
      <c r="C13" s="4"/>
      <c r="D13" s="4"/>
      <c r="E13" s="4"/>
      <c r="F13" s="4"/>
      <c r="G13" s="4"/>
      <c r="I13" s="21" t="s">
        <v>41</v>
      </c>
      <c r="J13" s="16" t="n">
        <v>10</v>
      </c>
      <c r="K13" s="17" t="n">
        <v>9</v>
      </c>
      <c r="L13" s="18" t="n">
        <v>8</v>
      </c>
      <c r="M13" s="22" t="s">
        <v>42</v>
      </c>
    </row>
    <row r="14" customFormat="false" ht="21.75" hidden="false" customHeight="true" outlineLevel="0" collapsed="false">
      <c r="A14" s="14" t="s">
        <v>43</v>
      </c>
      <c r="B14" s="14"/>
      <c r="C14" s="14"/>
      <c r="D14" s="14"/>
      <c r="E14" s="14"/>
      <c r="F14" s="14"/>
      <c r="G14" s="14"/>
      <c r="I14" s="15" t="s">
        <v>44</v>
      </c>
      <c r="J14" s="44" t="n">
        <v>1.2</v>
      </c>
      <c r="K14" s="45" t="s">
        <v>45</v>
      </c>
      <c r="L14" s="46"/>
      <c r="M14" s="19" t="s">
        <v>46</v>
      </c>
    </row>
    <row r="15" customFormat="false" ht="15" hidden="false" customHeight="true" outlineLevel="0" collapsed="false">
      <c r="A15" s="20" t="s">
        <v>47</v>
      </c>
      <c r="B15" s="20"/>
      <c r="C15" s="20"/>
      <c r="D15" s="20"/>
      <c r="E15" s="20"/>
      <c r="F15" s="20"/>
      <c r="G15" s="20"/>
      <c r="I15" s="21" t="s">
        <v>48</v>
      </c>
      <c r="J15" s="47" t="n">
        <v>1000</v>
      </c>
      <c r="K15" s="45" t="s">
        <v>45</v>
      </c>
      <c r="L15" s="46"/>
      <c r="M15" s="22" t="s">
        <v>49</v>
      </c>
    </row>
    <row r="16" customFormat="false" ht="18" hidden="false" customHeight="true" outlineLevel="0" collapsed="false">
      <c r="A16" s="23" t="s">
        <v>50</v>
      </c>
      <c r="B16" s="48" t="s">
        <v>51</v>
      </c>
      <c r="C16" s="49"/>
      <c r="D16" s="50" t="n">
        <f aca="false">J12</f>
        <v>200</v>
      </c>
      <c r="E16" s="51" t="n">
        <f aca="false">K12</f>
        <v>500</v>
      </c>
      <c r="F16" s="52" t="n">
        <f aca="false">L12</f>
        <v>1000</v>
      </c>
      <c r="G16" s="19" t="s">
        <v>52</v>
      </c>
      <c r="I16" s="4"/>
      <c r="J16" s="4"/>
      <c r="K16" s="4"/>
      <c r="L16" s="4"/>
      <c r="M16" s="4"/>
    </row>
    <row r="17" customFormat="false" ht="18" hidden="false" customHeight="true" outlineLevel="0" collapsed="false">
      <c r="A17" s="29" t="s">
        <v>53</v>
      </c>
      <c r="B17" s="53" t="s">
        <v>51</v>
      </c>
      <c r="C17" s="31"/>
      <c r="D17" s="26" t="n">
        <f aca="false">J13</f>
        <v>10</v>
      </c>
      <c r="E17" s="27" t="n">
        <f aca="false">K13</f>
        <v>9</v>
      </c>
      <c r="F17" s="28" t="n">
        <f aca="false">L13</f>
        <v>8</v>
      </c>
      <c r="G17" s="22" t="s">
        <v>54</v>
      </c>
      <c r="I17" s="33" t="s">
        <v>55</v>
      </c>
      <c r="J17" s="33"/>
      <c r="K17" s="33"/>
      <c r="L17" s="33"/>
      <c r="M17" s="33"/>
    </row>
    <row r="18" customFormat="false" ht="18" hidden="false" customHeight="true" outlineLevel="0" collapsed="false">
      <c r="A18" s="23" t="s">
        <v>56</v>
      </c>
      <c r="B18" s="48" t="s">
        <v>51</v>
      </c>
      <c r="C18" s="54" t="n">
        <f aca="false">$J$14</f>
        <v>1.2</v>
      </c>
      <c r="D18" s="55" t="n">
        <f aca="false">$J$14</f>
        <v>1.2</v>
      </c>
      <c r="E18" s="56" t="n">
        <f aca="false">$J$14</f>
        <v>1.2</v>
      </c>
      <c r="F18" s="57" t="n">
        <f aca="false">$J$14</f>
        <v>1.2</v>
      </c>
      <c r="G18" s="19" t="s">
        <v>57</v>
      </c>
      <c r="I18" s="15" t="s">
        <v>58</v>
      </c>
      <c r="J18" s="58" t="n">
        <v>2500</v>
      </c>
      <c r="K18" s="59" t="n">
        <v>2500</v>
      </c>
      <c r="L18" s="60" t="n">
        <v>2500</v>
      </c>
      <c r="M18" s="19" t="s">
        <v>59</v>
      </c>
    </row>
    <row r="19" customFormat="false" ht="18" hidden="false" customHeight="true" outlineLevel="0" collapsed="false">
      <c r="A19" s="61" t="s">
        <v>60</v>
      </c>
      <c r="B19" s="53" t="s">
        <v>51</v>
      </c>
      <c r="C19" s="31"/>
      <c r="D19" s="37" t="n">
        <f aca="false">D17*D18</f>
        <v>12</v>
      </c>
      <c r="E19" s="38" t="n">
        <f aca="false">E17*E18</f>
        <v>10.8</v>
      </c>
      <c r="F19" s="39" t="n">
        <f aca="false">F17*F18</f>
        <v>9.6</v>
      </c>
      <c r="G19" s="22" t="s">
        <v>61</v>
      </c>
      <c r="I19" s="21" t="s">
        <v>62</v>
      </c>
      <c r="J19" s="58" t="n">
        <v>2500</v>
      </c>
      <c r="K19" s="59" t="n">
        <v>2500</v>
      </c>
      <c r="L19" s="60" t="n">
        <v>2500</v>
      </c>
      <c r="M19" s="22" t="s">
        <v>63</v>
      </c>
    </row>
    <row r="20" customFormat="false" ht="19.5" hidden="false" customHeight="true" outlineLevel="0" collapsed="false">
      <c r="A20" s="34" t="s">
        <v>64</v>
      </c>
      <c r="B20" s="35"/>
      <c r="C20" s="36"/>
      <c r="D20" s="62" t="n">
        <f aca="false">MAX(D16*D17,$J$15)</f>
        <v>2000</v>
      </c>
      <c r="E20" s="63" t="n">
        <f aca="false">MAX(E16*E17,$J$15)</f>
        <v>4500</v>
      </c>
      <c r="F20" s="64" t="n">
        <f aca="false">MAX(F16*F17,$J$15)</f>
        <v>8000</v>
      </c>
      <c r="G20" s="40" t="s">
        <v>65</v>
      </c>
      <c r="I20" s="15" t="s">
        <v>66</v>
      </c>
      <c r="J20" s="58" t="n">
        <v>9500</v>
      </c>
      <c r="K20" s="59" t="n">
        <v>9500</v>
      </c>
      <c r="L20" s="60" t="n">
        <v>9500</v>
      </c>
      <c r="M20" s="19" t="s">
        <v>67</v>
      </c>
    </row>
    <row r="21" customFormat="false" ht="4.5" hidden="false" customHeight="true" outlineLevel="0" collapsed="false">
      <c r="A21" s="4"/>
      <c r="B21" s="4"/>
      <c r="C21" s="4"/>
      <c r="D21" s="4"/>
      <c r="E21" s="4"/>
      <c r="F21" s="4"/>
      <c r="G21" s="4"/>
      <c r="I21" s="21" t="s">
        <v>68</v>
      </c>
      <c r="J21" s="58" t="n">
        <v>19050</v>
      </c>
      <c r="K21" s="59" t="n">
        <v>19050</v>
      </c>
      <c r="L21" s="60" t="n">
        <v>19050</v>
      </c>
      <c r="M21" s="22" t="s">
        <v>69</v>
      </c>
    </row>
    <row r="22" customFormat="false" ht="21.75" hidden="false" customHeight="true" outlineLevel="0" collapsed="false">
      <c r="A22" s="14" t="s">
        <v>70</v>
      </c>
      <c r="B22" s="14"/>
      <c r="C22" s="14"/>
      <c r="D22" s="14"/>
      <c r="E22" s="14"/>
      <c r="F22" s="14"/>
      <c r="G22" s="14"/>
      <c r="I22" s="4"/>
      <c r="J22" s="4"/>
      <c r="K22" s="4"/>
      <c r="L22" s="4"/>
      <c r="M22" s="4"/>
    </row>
    <row r="23" customFormat="false" ht="15" hidden="false" customHeight="true" outlineLevel="0" collapsed="false">
      <c r="A23" s="20" t="s">
        <v>71</v>
      </c>
      <c r="B23" s="20"/>
      <c r="C23" s="20"/>
      <c r="D23" s="20"/>
      <c r="E23" s="20"/>
      <c r="F23" s="20"/>
      <c r="G23" s="20"/>
      <c r="I23" s="33" t="s">
        <v>72</v>
      </c>
      <c r="J23" s="33"/>
      <c r="K23" s="33"/>
      <c r="L23" s="33"/>
      <c r="M23" s="33"/>
    </row>
    <row r="24" customFormat="false" ht="18" hidden="false" customHeight="true" outlineLevel="0" collapsed="false">
      <c r="A24" s="23" t="s">
        <v>73</v>
      </c>
      <c r="B24" s="24" t="b">
        <f aca="false">TRUE()</f>
        <v>1</v>
      </c>
      <c r="C24" s="65" t="n">
        <f aca="false">J18</f>
        <v>2500</v>
      </c>
      <c r="D24" s="66" t="n">
        <f aca="false">J18</f>
        <v>2500</v>
      </c>
      <c r="E24" s="67" t="n">
        <f aca="false">K18</f>
        <v>2500</v>
      </c>
      <c r="F24" s="68" t="n">
        <f aca="false">L18</f>
        <v>2500</v>
      </c>
      <c r="G24" s="19" t="s">
        <v>74</v>
      </c>
      <c r="I24" s="15" t="s">
        <v>75</v>
      </c>
      <c r="J24" s="41" t="n">
        <v>3</v>
      </c>
      <c r="K24" s="42" t="n">
        <v>5</v>
      </c>
      <c r="L24" s="43" t="n">
        <v>7</v>
      </c>
      <c r="M24" s="19" t="s">
        <v>76</v>
      </c>
    </row>
    <row r="25" customFormat="false" ht="18" hidden="false" customHeight="true" outlineLevel="0" collapsed="false">
      <c r="A25" s="29" t="s">
        <v>77</v>
      </c>
      <c r="B25" s="30" t="b">
        <f aca="false">FALSE()</f>
        <v>0</v>
      </c>
      <c r="C25" s="69" t="n">
        <f aca="false">J19</f>
        <v>2500</v>
      </c>
      <c r="D25" s="66" t="n">
        <f aca="false">J19</f>
        <v>2500</v>
      </c>
      <c r="E25" s="67" t="n">
        <f aca="false">K19</f>
        <v>2500</v>
      </c>
      <c r="F25" s="68" t="n">
        <f aca="false">L19</f>
        <v>2500</v>
      </c>
      <c r="G25" s="22" t="s">
        <v>78</v>
      </c>
      <c r="I25" s="21" t="s">
        <v>79</v>
      </c>
      <c r="J25" s="47" t="n">
        <v>144</v>
      </c>
      <c r="K25" s="45" t="s">
        <v>45</v>
      </c>
      <c r="L25" s="46"/>
      <c r="M25" s="22" t="s">
        <v>80</v>
      </c>
    </row>
    <row r="26" customFormat="false" ht="18" hidden="false" customHeight="true" outlineLevel="0" collapsed="false">
      <c r="A26" s="23" t="s">
        <v>81</v>
      </c>
      <c r="B26" s="32" t="b">
        <f aca="false">FALSE()</f>
        <v>0</v>
      </c>
      <c r="C26" s="65" t="n">
        <f aca="false">J20</f>
        <v>9500</v>
      </c>
      <c r="D26" s="66" t="n">
        <f aca="false">J20</f>
        <v>9500</v>
      </c>
      <c r="E26" s="67" t="n">
        <f aca="false">K20</f>
        <v>9500</v>
      </c>
      <c r="F26" s="68" t="n">
        <f aca="false">L20</f>
        <v>9500</v>
      </c>
      <c r="G26" s="19" t="s">
        <v>82</v>
      </c>
      <c r="I26" s="15" t="s">
        <v>83</v>
      </c>
      <c r="J26" s="70" t="n">
        <v>0.05</v>
      </c>
      <c r="K26" s="71" t="n">
        <v>0.075</v>
      </c>
      <c r="L26" s="72" t="n">
        <v>0.075</v>
      </c>
      <c r="M26" s="19" t="s">
        <v>84</v>
      </c>
    </row>
    <row r="27" customFormat="false" ht="18" hidden="false" customHeight="true" outlineLevel="0" collapsed="false">
      <c r="A27" s="29" t="s">
        <v>85</v>
      </c>
      <c r="B27" s="30" t="b">
        <f aca="false">FALSE()</f>
        <v>0</v>
      </c>
      <c r="C27" s="69" t="n">
        <f aca="false">J21</f>
        <v>19050</v>
      </c>
      <c r="D27" s="66" t="n">
        <f aca="false">J21</f>
        <v>19050</v>
      </c>
      <c r="E27" s="67" t="n">
        <f aca="false">K21</f>
        <v>19050</v>
      </c>
      <c r="F27" s="68" t="n">
        <f aca="false">L21</f>
        <v>19050</v>
      </c>
      <c r="G27" s="22" t="s">
        <v>86</v>
      </c>
      <c r="I27" s="21" t="s">
        <v>87</v>
      </c>
      <c r="J27" s="70" t="n">
        <v>0.05</v>
      </c>
      <c r="K27" s="71" t="n">
        <v>0.075</v>
      </c>
      <c r="L27" s="72" t="n">
        <v>0.075</v>
      </c>
      <c r="M27" s="22" t="s">
        <v>88</v>
      </c>
    </row>
    <row r="28" customFormat="false" ht="19.5" hidden="false" customHeight="true" outlineLevel="0" collapsed="false">
      <c r="A28" s="34" t="s">
        <v>89</v>
      </c>
      <c r="B28" s="35"/>
      <c r="C28" s="36"/>
      <c r="D28" s="62" t="n">
        <f aca="false">SUMPRODUCT((B24:B27=TRUE())*D24:D27)</f>
        <v>2500</v>
      </c>
      <c r="E28" s="63" t="n">
        <f aca="false">SUMPRODUCT((B24:B27=TRUE())*E24:E27)</f>
        <v>2500</v>
      </c>
      <c r="F28" s="64" t="n">
        <f aca="false">SUMPRODUCT((B24:B27=TRUE())*F24:F27)</f>
        <v>2500</v>
      </c>
      <c r="G28" s="40" t="s">
        <v>90</v>
      </c>
      <c r="I28" s="4"/>
      <c r="J28" s="4"/>
      <c r="K28" s="4"/>
      <c r="L28" s="4"/>
      <c r="M28" s="4"/>
    </row>
    <row r="29" customFormat="false" ht="4.5" hidden="false" customHeight="true" outlineLevel="0" collapsed="false">
      <c r="A29" s="4"/>
      <c r="B29" s="4"/>
      <c r="C29" s="4"/>
      <c r="D29" s="4"/>
      <c r="E29" s="4"/>
      <c r="F29" s="4"/>
      <c r="G29" s="4"/>
      <c r="I29" s="13" t="s">
        <v>91</v>
      </c>
      <c r="J29" s="13"/>
      <c r="K29" s="13"/>
      <c r="L29" s="13"/>
      <c r="M29" s="13"/>
    </row>
    <row r="30" customFormat="false" ht="21.75" hidden="false" customHeight="true" outlineLevel="0" collapsed="false">
      <c r="A30" s="14" t="s">
        <v>92</v>
      </c>
      <c r="B30" s="14"/>
      <c r="C30" s="14"/>
      <c r="D30" s="14"/>
      <c r="E30" s="14"/>
      <c r="F30" s="14"/>
      <c r="G30" s="14"/>
      <c r="I30" s="73" t="s">
        <v>93</v>
      </c>
      <c r="J30" s="74" t="n">
        <f aca="true">TODAY()</f>
        <v>46132</v>
      </c>
      <c r="K30" s="15"/>
      <c r="L30" s="15"/>
      <c r="M30" s="15"/>
    </row>
    <row r="31" customFormat="false" ht="18" hidden="false" customHeight="true" outlineLevel="0" collapsed="false">
      <c r="A31" s="23" t="s">
        <v>94</v>
      </c>
      <c r="B31" s="75"/>
      <c r="C31" s="76"/>
      <c r="D31" s="77" t="s">
        <v>95</v>
      </c>
      <c r="E31" s="78" t="s">
        <v>95</v>
      </c>
      <c r="F31" s="79" t="s">
        <v>96</v>
      </c>
      <c r="G31" s="19" t="s">
        <v>97</v>
      </c>
      <c r="I31" s="80" t="s">
        <v>98</v>
      </c>
      <c r="J31" s="81" t="n">
        <v>46091</v>
      </c>
      <c r="K31" s="82" t="s">
        <v>99</v>
      </c>
      <c r="L31" s="46"/>
      <c r="M31" s="46"/>
    </row>
    <row r="32" customFormat="false" ht="18" hidden="false" customHeight="true" outlineLevel="0" collapsed="false">
      <c r="A32" s="29" t="s">
        <v>100</v>
      </c>
      <c r="B32" s="83"/>
      <c r="C32" s="84"/>
      <c r="D32" s="50" t="n">
        <f aca="false">J24</f>
        <v>3</v>
      </c>
      <c r="E32" s="51" t="n">
        <f aca="false">K24</f>
        <v>5</v>
      </c>
      <c r="F32" s="52" t="n">
        <f aca="false">L24</f>
        <v>7</v>
      </c>
      <c r="G32" s="22" t="s">
        <v>101</v>
      </c>
      <c r="I32" s="85" t="s">
        <v>102</v>
      </c>
      <c r="J32" s="86" t="n">
        <f aca="false">J31+42</f>
        <v>46133</v>
      </c>
      <c r="K32" s="19" t="s">
        <v>103</v>
      </c>
      <c r="L32" s="15"/>
      <c r="M32" s="15"/>
    </row>
    <row r="33" customFormat="false" ht="18" hidden="false" customHeight="true" outlineLevel="0" collapsed="false">
      <c r="A33" s="23" t="s">
        <v>104</v>
      </c>
      <c r="B33" s="75"/>
      <c r="C33" s="76"/>
      <c r="D33" s="66" t="n">
        <f aca="false">$J$25</f>
        <v>144</v>
      </c>
      <c r="E33" s="67" t="n">
        <f aca="false">$J$25</f>
        <v>144</v>
      </c>
      <c r="F33" s="68" t="n">
        <f aca="false">$J$25</f>
        <v>144</v>
      </c>
      <c r="G33" s="19" t="s">
        <v>105</v>
      </c>
      <c r="I33" s="4"/>
      <c r="J33" s="4"/>
      <c r="K33" s="4"/>
      <c r="L33" s="4"/>
      <c r="M33" s="4"/>
    </row>
    <row r="34" customFormat="false" ht="18" hidden="false" customHeight="true" outlineLevel="0" collapsed="false">
      <c r="A34" s="29" t="s">
        <v>106</v>
      </c>
      <c r="B34" s="83"/>
      <c r="C34" s="84"/>
      <c r="D34" s="55" t="n">
        <f aca="false">J26</f>
        <v>0.05</v>
      </c>
      <c r="E34" s="56" t="n">
        <f aca="false">K26</f>
        <v>0.075</v>
      </c>
      <c r="F34" s="57" t="n">
        <f aca="false">L26</f>
        <v>0.075</v>
      </c>
      <c r="G34" s="22" t="s">
        <v>107</v>
      </c>
    </row>
    <row r="35" customFormat="false" ht="18" hidden="false" customHeight="true" outlineLevel="0" collapsed="false">
      <c r="A35" s="23" t="s">
        <v>108</v>
      </c>
      <c r="B35" s="75"/>
      <c r="C35" s="76"/>
      <c r="D35" s="55" t="n">
        <f aca="false">J27</f>
        <v>0.05</v>
      </c>
      <c r="E35" s="56" t="n">
        <f aca="false">K27</f>
        <v>0.075</v>
      </c>
      <c r="F35" s="57" t="n">
        <f aca="false">L27</f>
        <v>0.075</v>
      </c>
      <c r="G35" s="19" t="s">
        <v>109</v>
      </c>
    </row>
    <row r="36" customFormat="false" ht="18" hidden="false" customHeight="true" outlineLevel="0" collapsed="false">
      <c r="A36" s="29" t="s">
        <v>110</v>
      </c>
      <c r="B36" s="83"/>
      <c r="C36" s="84"/>
      <c r="D36" s="66" t="n">
        <f aca="false">$J$15</f>
        <v>1000</v>
      </c>
      <c r="E36" s="67" t="n">
        <f aca="false">$J$15</f>
        <v>1000</v>
      </c>
      <c r="F36" s="68" t="n">
        <f aca="false">$J$15</f>
        <v>1000</v>
      </c>
      <c r="G36" s="22" t="s">
        <v>111</v>
      </c>
    </row>
    <row r="37" customFormat="false" ht="4.5" hidden="false" customHeight="true" outlineLevel="0" collapsed="false">
      <c r="A37" s="4"/>
      <c r="B37" s="4"/>
      <c r="C37" s="4"/>
      <c r="D37" s="4"/>
      <c r="E37" s="4"/>
      <c r="F37" s="4"/>
      <c r="G37" s="4"/>
    </row>
    <row r="38" customFormat="false" ht="21.75" hidden="false" customHeight="true" outlineLevel="0" collapsed="false">
      <c r="A38" s="14" t="s">
        <v>112</v>
      </c>
      <c r="B38" s="14"/>
      <c r="C38" s="14"/>
      <c r="D38" s="14"/>
      <c r="E38" s="14"/>
      <c r="F38" s="14"/>
      <c r="G38" s="14"/>
    </row>
    <row r="39" customFormat="false" ht="18" hidden="false" customHeight="true" outlineLevel="0" collapsed="false">
      <c r="A39" s="23" t="s">
        <v>113</v>
      </c>
      <c r="B39" s="75"/>
      <c r="C39" s="76"/>
      <c r="D39" s="66" t="n">
        <f aca="false">D20</f>
        <v>2000</v>
      </c>
      <c r="E39" s="67" t="n">
        <f aca="false">E20</f>
        <v>4500</v>
      </c>
      <c r="F39" s="68" t="n">
        <f aca="false">F20</f>
        <v>8000</v>
      </c>
      <c r="G39" s="15"/>
    </row>
    <row r="40" customFormat="false" ht="18" hidden="false" customHeight="true" outlineLevel="0" collapsed="false">
      <c r="A40" s="61" t="s">
        <v>114</v>
      </c>
      <c r="B40" s="83"/>
      <c r="C40" s="84"/>
      <c r="D40" s="62" t="n">
        <f aca="false">D39*12</f>
        <v>24000</v>
      </c>
      <c r="E40" s="63" t="n">
        <f aca="false">E39*12</f>
        <v>54000</v>
      </c>
      <c r="F40" s="64" t="n">
        <f aca="false">F39*12</f>
        <v>96000</v>
      </c>
      <c r="G40" s="21"/>
    </row>
    <row r="41" customFormat="false" ht="18" hidden="false" customHeight="true" outlineLevel="0" collapsed="false">
      <c r="A41" s="23" t="s">
        <v>106</v>
      </c>
      <c r="B41" s="75"/>
      <c r="C41" s="76"/>
      <c r="D41" s="55" t="n">
        <f aca="false">D34</f>
        <v>0.05</v>
      </c>
      <c r="E41" s="56" t="n">
        <f aca="false">E34</f>
        <v>0.075</v>
      </c>
      <c r="F41" s="57" t="n">
        <f aca="false">F34</f>
        <v>0.075</v>
      </c>
      <c r="G41" s="15"/>
    </row>
    <row r="42" customFormat="false" ht="18" hidden="false" customHeight="true" outlineLevel="0" collapsed="false">
      <c r="A42" s="29" t="s">
        <v>108</v>
      </c>
      <c r="B42" s="83"/>
      <c r="C42" s="84"/>
      <c r="D42" s="55" t="n">
        <f aca="false">D35</f>
        <v>0.05</v>
      </c>
      <c r="E42" s="56" t="n">
        <f aca="false">E35</f>
        <v>0.075</v>
      </c>
      <c r="F42" s="57" t="n">
        <f aca="false">F35</f>
        <v>0.075</v>
      </c>
      <c r="G42" s="21"/>
    </row>
    <row r="43" customFormat="false" ht="18" hidden="false" customHeight="true" outlineLevel="0" collapsed="false">
      <c r="A43" s="87" t="s">
        <v>115</v>
      </c>
      <c r="B43" s="75"/>
      <c r="C43" s="76"/>
      <c r="D43" s="88" t="n">
        <f aca="false">1-(1-D41)*(1-D42)</f>
        <v>0.0975</v>
      </c>
      <c r="E43" s="89" t="n">
        <f aca="false">1-(1-E41)*(1-E42)</f>
        <v>0.144375</v>
      </c>
      <c r="F43" s="90" t="n">
        <f aca="false">1-(1-F41)*(1-F42)</f>
        <v>0.144375</v>
      </c>
      <c r="G43" s="15"/>
    </row>
    <row r="44" customFormat="false" ht="18" hidden="false" customHeight="true" outlineLevel="0" collapsed="false">
      <c r="A44" s="29" t="s">
        <v>116</v>
      </c>
      <c r="B44" s="83"/>
      <c r="C44" s="84"/>
      <c r="D44" s="66" t="n">
        <f aca="false">D40*D43</f>
        <v>2340</v>
      </c>
      <c r="E44" s="67" t="n">
        <f aca="false">E40*E43</f>
        <v>7796.25</v>
      </c>
      <c r="F44" s="68" t="n">
        <f aca="false">F40*F43</f>
        <v>13860</v>
      </c>
      <c r="G44" s="21"/>
    </row>
    <row r="45" customFormat="false" ht="3" hidden="false" customHeight="true" outlineLevel="0" collapsed="false">
      <c r="A45" s="91"/>
      <c r="B45" s="91"/>
      <c r="C45" s="91"/>
      <c r="D45" s="91"/>
      <c r="E45" s="91"/>
      <c r="F45" s="91"/>
      <c r="G45" s="91"/>
    </row>
    <row r="46" customFormat="false" ht="31.5" hidden="false" customHeight="true" outlineLevel="0" collapsed="false">
      <c r="A46" s="92" t="s">
        <v>117</v>
      </c>
      <c r="B46" s="93"/>
      <c r="C46" s="94"/>
      <c r="D46" s="95" t="n">
        <f aca="false">D40-D44</f>
        <v>21660</v>
      </c>
      <c r="E46" s="96" t="n">
        <f aca="false">E40-E44</f>
        <v>46203.75</v>
      </c>
      <c r="F46" s="97" t="n">
        <f aca="false">F40-F44</f>
        <v>82140</v>
      </c>
      <c r="G46" s="98"/>
    </row>
    <row r="47" customFormat="false" ht="18" hidden="false" customHeight="true" outlineLevel="0" collapsed="false">
      <c r="A47" s="99" t="s">
        <v>118</v>
      </c>
      <c r="B47" s="75"/>
      <c r="C47" s="76"/>
      <c r="D47" s="66" t="n">
        <f aca="false">D28</f>
        <v>2500</v>
      </c>
      <c r="E47" s="67" t="n">
        <f aca="false">E28</f>
        <v>2500</v>
      </c>
      <c r="F47" s="68" t="n">
        <f aca="false">F28</f>
        <v>2500</v>
      </c>
      <c r="G47" s="19" t="s">
        <v>119</v>
      </c>
    </row>
    <row r="48" customFormat="false" ht="4.5" hidden="false" customHeight="true" outlineLevel="0" collapsed="false">
      <c r="A48" s="4"/>
      <c r="B48" s="4"/>
      <c r="C48" s="4"/>
      <c r="D48" s="4"/>
      <c r="E48" s="4"/>
      <c r="F48" s="4"/>
      <c r="G48" s="4"/>
    </row>
    <row r="49" customFormat="false" ht="24" hidden="false" customHeight="true" outlineLevel="0" collapsed="false">
      <c r="A49" s="100" t="str">
        <f aca="false">"  ⚠   Offer valid until  "&amp;TEXT(J32,"DD.MM.YYYY")&amp;"   ·   Quick-Decision Discount expires on this date"</f>
        <v>  ⚠   Offer valid until  21.04.2026   ·   Quick-Decision Discount expires on this date</v>
      </c>
      <c r="B49" s="100"/>
      <c r="C49" s="100"/>
      <c r="D49" s="100"/>
      <c r="E49" s="100"/>
      <c r="F49" s="100"/>
      <c r="G49" s="100"/>
    </row>
    <row r="50" customFormat="false" ht="15" hidden="false" customHeight="true" outlineLevel="0" collapsed="false">
      <c r="A50" s="101" t="s">
        <v>120</v>
      </c>
      <c r="B50" s="101"/>
      <c r="C50" s="101"/>
      <c r="D50" s="101"/>
      <c r="E50" s="101"/>
      <c r="F50" s="101"/>
      <c r="G50" s="101"/>
    </row>
  </sheetData>
  <mergeCells count="19">
    <mergeCell ref="A1:G1"/>
    <mergeCell ref="I1:M1"/>
    <mergeCell ref="A2:G2"/>
    <mergeCell ref="I2:M2"/>
    <mergeCell ref="I4:M4"/>
    <mergeCell ref="A5:G5"/>
    <mergeCell ref="A6:G6"/>
    <mergeCell ref="I11:M11"/>
    <mergeCell ref="A14:G14"/>
    <mergeCell ref="A15:G15"/>
    <mergeCell ref="I17:M17"/>
    <mergeCell ref="A22:G22"/>
    <mergeCell ref="A23:G23"/>
    <mergeCell ref="I23:M23"/>
    <mergeCell ref="I29:M29"/>
    <mergeCell ref="A30:G30"/>
    <mergeCell ref="A38:G38"/>
    <mergeCell ref="A49:G49"/>
    <mergeCell ref="A50:G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G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true" outlineLevel="0" max="2" min="2" style="0" width="9"/>
    <col collapsed="false" customWidth="true" hidden="true" outlineLevel="0" max="3" min="3" style="0" width="13"/>
    <col collapsed="false" customWidth="true" hidden="false" outlineLevel="0" max="6" min="4" style="0" width="16"/>
    <col collapsed="false" customWidth="true" hidden="false" outlineLevel="0" max="7" min="7" style="0" width="26"/>
    <col collapsed="false" customWidth="true" hidden="true" outlineLevel="0" max="13" min="8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3" t="str">
        <f aca="false">"  SaaS Pricing  ·  Magic of Three  ·  Valid until  "&amp;TEXT(Pricing!J32,"DD.MM.YYYY")</f>
        <v>  SaaS Pricing  ·  Magic of Three  ·  Valid until  21.04.2026</v>
      </c>
      <c r="B2" s="3"/>
      <c r="C2" s="3"/>
      <c r="D2" s="3"/>
      <c r="E2" s="3"/>
      <c r="F2" s="3"/>
      <c r="G2" s="3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</row>
    <row r="4" customFormat="false" ht="33.75" hidden="false" customHeight="true" outlineLevel="0" collapsed="false">
      <c r="A4" s="9" t="s">
        <v>9</v>
      </c>
      <c r="B4" s="9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9" t="s">
        <v>8</v>
      </c>
    </row>
    <row r="5" customFormat="false" ht="21.75" hidden="false" customHeight="true" outlineLevel="0" collapsed="false">
      <c r="A5" s="14" t="s">
        <v>16</v>
      </c>
      <c r="B5" s="14"/>
      <c r="C5" s="14"/>
      <c r="D5" s="14"/>
      <c r="E5" s="14"/>
      <c r="F5" s="14"/>
      <c r="G5" s="14"/>
    </row>
    <row r="6" customFormat="false" ht="15" hidden="false" customHeight="true" outlineLevel="0" collapsed="false">
      <c r="A6" s="20" t="s">
        <v>121</v>
      </c>
      <c r="B6" s="20"/>
      <c r="C6" s="20"/>
      <c r="D6" s="20"/>
      <c r="E6" s="20"/>
      <c r="F6" s="20"/>
      <c r="G6" s="20"/>
    </row>
    <row r="7" customFormat="false" ht="18" hidden="false" customHeight="true" outlineLevel="0" collapsed="false">
      <c r="A7" s="23" t="s">
        <v>22</v>
      </c>
      <c r="B7" s="75"/>
      <c r="C7" s="76"/>
      <c r="D7" s="26" t="n">
        <f aca="false">Pricing!D7</f>
        <v>1</v>
      </c>
      <c r="E7" s="27" t="n">
        <f aca="false">Pricing!E7</f>
        <v>0.9</v>
      </c>
      <c r="F7" s="28" t="n">
        <f aca="false">Pricing!F7</f>
        <v>0.8</v>
      </c>
      <c r="G7" s="19" t="str">
        <f aca="false">Pricing!G7</f>
        <v>Base mesh — required</v>
      </c>
    </row>
    <row r="8" customFormat="false" ht="18" hidden="false" customHeight="true" outlineLevel="0" collapsed="false">
      <c r="A8" s="102" t="s">
        <v>26</v>
      </c>
      <c r="B8" s="83"/>
      <c r="C8" s="84"/>
      <c r="D8" s="103" t="n">
        <f aca="false">Pricing!D8</f>
        <v>1</v>
      </c>
      <c r="E8" s="103" t="n">
        <f aca="false">Pricing!E8</f>
        <v>0.9</v>
      </c>
      <c r="F8" s="103" t="n">
        <f aca="false">Pricing!F8</f>
        <v>0.8</v>
      </c>
      <c r="G8" s="104" t="str">
        <f aca="false">Pricing!G8</f>
        <v>Standard PBR  ·  excl. with HQ</v>
      </c>
    </row>
    <row r="9" customFormat="false" ht="18" hidden="false" customHeight="true" outlineLevel="0" collapsed="false">
      <c r="A9" s="105" t="s">
        <v>30</v>
      </c>
      <c r="B9" s="75"/>
      <c r="C9" s="76"/>
      <c r="D9" s="103" t="n">
        <f aca="false">Pricing!D9</f>
        <v>2</v>
      </c>
      <c r="E9" s="103" t="n">
        <f aca="false">Pricing!E9</f>
        <v>1.8</v>
      </c>
      <c r="F9" s="103" t="n">
        <f aca="false">Pricing!F9</f>
        <v>1.6</v>
      </c>
      <c r="G9" s="106" t="str">
        <f aca="false">Pricing!G9</f>
        <v>4K HQ  ·  excl. with Default</v>
      </c>
    </row>
    <row r="10" customFormat="false" ht="18" hidden="false" customHeight="true" outlineLevel="0" collapsed="false">
      <c r="A10" s="102" t="s">
        <v>34</v>
      </c>
      <c r="B10" s="83"/>
      <c r="C10" s="84"/>
      <c r="D10" s="103" t="n">
        <f aca="false">Pricing!D10</f>
        <v>1</v>
      </c>
      <c r="E10" s="103" t="n">
        <f aca="false">Pricing!E10</f>
        <v>0.9</v>
      </c>
      <c r="F10" s="103" t="n">
        <f aca="false">Pricing!F10</f>
        <v>0.8</v>
      </c>
      <c r="G10" s="104" t="str">
        <f aca="false">Pricing!G10</f>
        <v>LOD / poly reduction</v>
      </c>
    </row>
    <row r="11" customFormat="false" ht="18" hidden="false" customHeight="true" outlineLevel="0" collapsed="false">
      <c r="A11" s="105" t="s">
        <v>35</v>
      </c>
      <c r="B11" s="75"/>
      <c r="C11" s="76"/>
      <c r="D11" s="103" t="n">
        <f aca="false">Pricing!D11</f>
        <v>5</v>
      </c>
      <c r="E11" s="103" t="n">
        <f aca="false">Pricing!E11</f>
        <v>4.5</v>
      </c>
      <c r="F11" s="103" t="n">
        <f aca="false">Pricing!F11</f>
        <v>4</v>
      </c>
      <c r="G11" s="106" t="str">
        <f aca="false">Pricing!G11</f>
        <v>Manual QA by 3D artist</v>
      </c>
    </row>
    <row r="12" customFormat="false" ht="19.5" hidden="false" customHeight="true" outlineLevel="0" collapsed="false">
      <c r="A12" s="34" t="s">
        <v>37</v>
      </c>
      <c r="B12" s="35"/>
      <c r="C12" s="36"/>
      <c r="D12" s="37" t="n">
        <f aca="false">Pricing!D12</f>
        <v>1</v>
      </c>
      <c r="E12" s="38" t="n">
        <f aca="false">Pricing!E12</f>
        <v>0.9</v>
      </c>
      <c r="F12" s="39" t="n">
        <f aca="false">Pricing!F12</f>
        <v>0.8</v>
      </c>
      <c r="G12" s="40" t="str">
        <f aca="false">Pricing!G12</f>
        <v>Auto-sum of TRUE steps · toggle Include to update</v>
      </c>
    </row>
    <row r="13" customFormat="false" ht="4.5" hidden="false" customHeight="true" outlineLevel="0" collapsed="false">
      <c r="A13" s="4"/>
      <c r="B13" s="4"/>
      <c r="C13" s="4"/>
      <c r="D13" s="4"/>
      <c r="E13" s="4"/>
      <c r="F13" s="4"/>
      <c r="G13" s="4"/>
    </row>
    <row r="14" customFormat="false" ht="21.75" hidden="false" customHeight="true" outlineLevel="0" collapsed="false">
      <c r="A14" s="14" t="s">
        <v>43</v>
      </c>
      <c r="B14" s="14"/>
      <c r="C14" s="14"/>
      <c r="D14" s="14"/>
      <c r="E14" s="14"/>
      <c r="F14" s="14"/>
      <c r="G14" s="14"/>
    </row>
    <row r="15" customFormat="false" ht="15" hidden="false" customHeight="true" outlineLevel="0" collapsed="false">
      <c r="A15" s="20" t="s">
        <v>47</v>
      </c>
      <c r="B15" s="20"/>
      <c r="C15" s="20"/>
      <c r="D15" s="20"/>
      <c r="E15" s="20"/>
      <c r="F15" s="20"/>
      <c r="G15" s="20"/>
    </row>
    <row r="16" customFormat="false" ht="18" hidden="false" customHeight="true" outlineLevel="0" collapsed="false">
      <c r="A16" s="23" t="s">
        <v>50</v>
      </c>
      <c r="B16" s="75"/>
      <c r="C16" s="76"/>
      <c r="D16" s="50" t="n">
        <f aca="false">Pricing!D16</f>
        <v>200</v>
      </c>
      <c r="E16" s="51" t="n">
        <f aca="false">Pricing!E16</f>
        <v>500</v>
      </c>
      <c r="F16" s="52" t="n">
        <f aca="false">Pricing!F16</f>
        <v>1000</v>
      </c>
      <c r="G16" s="19" t="str">
        <f aca="false">Pricing!G16</f>
        <v>Monthly quota per tier</v>
      </c>
    </row>
    <row r="17" customFormat="false" ht="18" hidden="false" customHeight="true" outlineLevel="0" collapsed="false">
      <c r="A17" s="29" t="s">
        <v>53</v>
      </c>
      <c r="B17" s="83"/>
      <c r="C17" s="84"/>
      <c r="D17" s="26" t="n">
        <f aca="false">Pricing!D17</f>
        <v>10</v>
      </c>
      <c r="E17" s="27" t="n">
        <f aca="false">Pricing!E17</f>
        <v>9</v>
      </c>
      <c r="F17" s="28" t="n">
        <f aca="false">Pricing!F17</f>
        <v>8</v>
      </c>
      <c r="G17" s="22" t="str">
        <f aca="false">Pricing!G17</f>
        <v>Per unit within quota</v>
      </c>
    </row>
    <row r="18" customFormat="false" ht="18" hidden="false" customHeight="true" outlineLevel="0" collapsed="false">
      <c r="A18" s="23" t="s">
        <v>56</v>
      </c>
      <c r="B18" s="75"/>
      <c r="C18" s="76"/>
      <c r="D18" s="55" t="n">
        <f aca="false">Pricing!D18</f>
        <v>1.2</v>
      </c>
      <c r="E18" s="56" t="n">
        <f aca="false">Pricing!E18</f>
        <v>1.2</v>
      </c>
      <c r="F18" s="57" t="n">
        <f aca="false">Pricing!F18</f>
        <v>1.2</v>
      </c>
      <c r="G18" s="19" t="str">
        <f aca="false">Pricing!G18</f>
        <v>From J14 · same across tiers</v>
      </c>
    </row>
    <row r="19" customFormat="false" ht="18" hidden="false" customHeight="true" outlineLevel="0" collapsed="false">
      <c r="A19" s="61" t="s">
        <v>60</v>
      </c>
      <c r="B19" s="83"/>
      <c r="C19" s="84"/>
      <c r="D19" s="37" t="n">
        <f aca="false">Pricing!D19</f>
        <v>12</v>
      </c>
      <c r="E19" s="38" t="n">
        <f aca="false">Pricing!E19</f>
        <v>10.8</v>
      </c>
      <c r="F19" s="39" t="n">
        <f aca="false">Pricing!F19</f>
        <v>9.6</v>
      </c>
      <c r="G19" s="22" t="str">
        <f aca="false">Pricing!G19</f>
        <v>List price × Burst Rate</v>
      </c>
    </row>
    <row r="20" customFormat="false" ht="19.5" hidden="false" customHeight="true" outlineLevel="0" collapsed="false">
      <c r="A20" s="34" t="s">
        <v>64</v>
      </c>
      <c r="B20" s="35"/>
      <c r="C20" s="36"/>
      <c r="D20" s="62" t="n">
        <f aca="false">Pricing!D20</f>
        <v>2000</v>
      </c>
      <c r="E20" s="63" t="n">
        <f aca="false">Pricing!E20</f>
        <v>4500</v>
      </c>
      <c r="F20" s="64" t="n">
        <f aca="false">Pricing!F20</f>
        <v>8000</v>
      </c>
      <c r="G20" s="40" t="str">
        <f aca="false">Pricing!G20</f>
        <v>MAX(quota×price, min. fee 1.000€) · revenue floor protected</v>
      </c>
    </row>
    <row r="21" customFormat="false" ht="4.5" hidden="false" customHeight="true" outlineLevel="0" collapsed="false">
      <c r="A21" s="4"/>
      <c r="B21" s="4"/>
      <c r="C21" s="4"/>
      <c r="D21" s="4"/>
      <c r="E21" s="4"/>
      <c r="F21" s="4"/>
      <c r="G21" s="4"/>
    </row>
    <row r="22" customFormat="false" ht="21.75" hidden="false" customHeight="true" outlineLevel="0" collapsed="false">
      <c r="A22" s="14" t="s">
        <v>70</v>
      </c>
      <c r="B22" s="14"/>
      <c r="C22" s="14"/>
      <c r="D22" s="14"/>
      <c r="E22" s="14"/>
      <c r="F22" s="14"/>
      <c r="G22" s="14"/>
    </row>
    <row r="23" customFormat="false" ht="15" hidden="false" customHeight="true" outlineLevel="0" collapsed="false">
      <c r="A23" s="20" t="s">
        <v>71</v>
      </c>
      <c r="B23" s="20"/>
      <c r="C23" s="20"/>
      <c r="D23" s="20"/>
      <c r="E23" s="20"/>
      <c r="F23" s="20"/>
      <c r="G23" s="20"/>
    </row>
    <row r="24" customFormat="false" ht="18" hidden="false" customHeight="true" outlineLevel="0" collapsed="false">
      <c r="A24" s="23" t="s">
        <v>73</v>
      </c>
      <c r="B24" s="75"/>
      <c r="C24" s="76"/>
      <c r="D24" s="66" t="n">
        <f aca="false">Pricing!D24</f>
        <v>2500</v>
      </c>
      <c r="E24" s="67" t="n">
        <f aca="false">Pricing!E24</f>
        <v>2500</v>
      </c>
      <c r="F24" s="68" t="n">
        <f aca="false">Pricing!F24</f>
        <v>2500</v>
      </c>
      <c r="G24" s="19" t="str">
        <f aca="false">Pricing!G24</f>
        <v>Tech integration &amp; account setup</v>
      </c>
    </row>
    <row r="25" customFormat="false" ht="18" hidden="false" customHeight="true" outlineLevel="0" collapsed="false">
      <c r="A25" s="102" t="s">
        <v>77</v>
      </c>
      <c r="B25" s="83"/>
      <c r="C25" s="84"/>
      <c r="D25" s="107" t="n">
        <f aca="false">Pricing!D25</f>
        <v>2500</v>
      </c>
      <c r="E25" s="107" t="n">
        <f aca="false">Pricing!E25</f>
        <v>2500</v>
      </c>
      <c r="F25" s="107" t="n">
        <f aca="false">Pricing!F25</f>
        <v>2500</v>
      </c>
      <c r="G25" s="104" t="str">
        <f aca="false">Pricing!G25</f>
        <v>Custom pipeline per profile</v>
      </c>
    </row>
    <row r="26" customFormat="false" ht="18" hidden="false" customHeight="true" outlineLevel="0" collapsed="false">
      <c r="A26" s="105" t="s">
        <v>81</v>
      </c>
      <c r="B26" s="75"/>
      <c r="C26" s="76"/>
      <c r="D26" s="107" t="n">
        <f aca="false">Pricing!D26</f>
        <v>9500</v>
      </c>
      <c r="E26" s="107" t="n">
        <f aca="false">Pricing!E26</f>
        <v>9500</v>
      </c>
      <c r="F26" s="107" t="n">
        <f aca="false">Pricing!F26</f>
        <v>9500</v>
      </c>
      <c r="G26" s="106" t="str">
        <f aca="false">Pricing!G26</f>
        <v>~6-week proof of concept · fixed price</v>
      </c>
    </row>
    <row r="27" customFormat="false" ht="18" hidden="false" customHeight="true" outlineLevel="0" collapsed="false">
      <c r="A27" s="102" t="s">
        <v>85</v>
      </c>
      <c r="B27" s="83"/>
      <c r="C27" s="84"/>
      <c r="D27" s="107" t="n">
        <f aca="false">Pricing!D27</f>
        <v>19050</v>
      </c>
      <c r="E27" s="107" t="n">
        <f aca="false">Pricing!E27</f>
        <v>19050</v>
      </c>
      <c r="F27" s="107" t="n">
        <f aca="false">Pricing!F27</f>
        <v>19050</v>
      </c>
      <c r="G27" s="104" t="str">
        <f aca="false">Pricing!G27</f>
        <v>Annual FT after POC sign-off</v>
      </c>
    </row>
    <row r="28" customFormat="false" ht="19.5" hidden="false" customHeight="true" outlineLevel="0" collapsed="false">
      <c r="A28" s="34" t="s">
        <v>89</v>
      </c>
      <c r="B28" s="35"/>
      <c r="C28" s="36"/>
      <c r="D28" s="62" t="n">
        <f aca="false">Pricing!D28</f>
        <v>2500</v>
      </c>
      <c r="E28" s="63" t="n">
        <f aca="false">Pricing!E28</f>
        <v>2500</v>
      </c>
      <c r="F28" s="64" t="n">
        <f aca="false">Pricing!F28</f>
        <v>2500</v>
      </c>
      <c r="G28" s="40" t="str">
        <f aca="false">Pricing!G28</f>
        <v>Sum of TRUE rows · one-time at contract start</v>
      </c>
    </row>
    <row r="29" customFormat="false" ht="4.5" hidden="false" customHeight="true" outlineLevel="0" collapsed="false">
      <c r="A29" s="4"/>
      <c r="B29" s="4"/>
      <c r="C29" s="4"/>
      <c r="D29" s="4"/>
      <c r="E29" s="4"/>
      <c r="F29" s="4"/>
      <c r="G29" s="4"/>
    </row>
    <row r="30" customFormat="false" ht="21.75" hidden="false" customHeight="true" outlineLevel="0" collapsed="false">
      <c r="A30" s="14" t="s">
        <v>92</v>
      </c>
      <c r="B30" s="14"/>
      <c r="C30" s="14"/>
      <c r="D30" s="14"/>
      <c r="E30" s="14"/>
      <c r="F30" s="14"/>
      <c r="G30" s="14"/>
    </row>
    <row r="31" customFormat="false" ht="18" hidden="false" customHeight="true" outlineLevel="0" collapsed="false">
      <c r="A31" s="23" t="s">
        <v>94</v>
      </c>
      <c r="B31" s="75"/>
      <c r="C31" s="76"/>
      <c r="D31" s="77" t="str">
        <f aca="false">Pricing!D31</f>
        <v>Email + Call</v>
      </c>
      <c r="E31" s="78" t="str">
        <f aca="false">Pricing!E31</f>
        <v>Email + Call</v>
      </c>
      <c r="F31" s="79" t="str">
        <f aca="false">Pricing!F31</f>
        <v>Dedicated CSM</v>
      </c>
      <c r="G31" s="19" t="str">
        <f aca="false">Pricing!G31</f>
        <v>CSM = dedicated Customer Success Manager</v>
      </c>
    </row>
    <row r="32" customFormat="false" ht="18" hidden="false" customHeight="true" outlineLevel="0" collapsed="false">
      <c r="A32" s="29" t="s">
        <v>100</v>
      </c>
      <c r="B32" s="83"/>
      <c r="C32" s="84"/>
      <c r="D32" s="50" t="n">
        <f aca="false">Pricing!D32</f>
        <v>3</v>
      </c>
      <c r="E32" s="51" t="n">
        <f aca="false">Pricing!E32</f>
        <v>5</v>
      </c>
      <c r="F32" s="52" t="n">
        <f aca="false">Pricing!F32</f>
        <v>7</v>
      </c>
      <c r="G32" s="22" t="str">
        <f aca="false">Pricing!G32</f>
        <v>Included days on-site/remote</v>
      </c>
    </row>
    <row r="33" customFormat="false" ht="18" hidden="false" customHeight="true" outlineLevel="0" collapsed="false">
      <c r="A33" s="23" t="s">
        <v>104</v>
      </c>
      <c r="B33" s="75"/>
      <c r="C33" s="76"/>
      <c r="D33" s="66" t="n">
        <f aca="false">Pricing!D33</f>
        <v>144</v>
      </c>
      <c r="E33" s="67" t="n">
        <f aca="false">Pricing!E33</f>
        <v>144</v>
      </c>
      <c r="F33" s="68" t="n">
        <f aca="false">Pricing!F33</f>
        <v>144</v>
      </c>
      <c r="G33" s="19" t="str">
        <f aca="false">Pricing!G33</f>
        <v>T&amp;M beyond included days</v>
      </c>
    </row>
    <row r="34" customFormat="false" ht="18" hidden="false" customHeight="true" outlineLevel="0" collapsed="false">
      <c r="A34" s="29" t="s">
        <v>106</v>
      </c>
      <c r="B34" s="83"/>
      <c r="C34" s="84"/>
      <c r="D34" s="55" t="n">
        <f aca="false">Pricing!D34</f>
        <v>0.05</v>
      </c>
      <c r="E34" s="56" t="n">
        <f aca="false">Pricing!E34</f>
        <v>0.075</v>
      </c>
      <c r="F34" s="57" t="n">
        <f aca="false">Pricing!F34</f>
        <v>0.075</v>
      </c>
      <c r="G34" s="22" t="str">
        <f aca="false">Pricing!G34</f>
        <v>Applied on annual prepay</v>
      </c>
    </row>
    <row r="35" customFormat="false" ht="18" hidden="false" customHeight="true" outlineLevel="0" collapsed="false">
      <c r="A35" s="23" t="s">
        <v>108</v>
      </c>
      <c r="B35" s="75"/>
      <c r="C35" s="76"/>
      <c r="D35" s="55" t="n">
        <f aca="false">Pricing!D35</f>
        <v>0.05</v>
      </c>
      <c r="E35" s="56" t="n">
        <f aca="false">Pricing!E35</f>
        <v>0.075</v>
      </c>
      <c r="F35" s="57" t="n">
        <f aca="false">Pricing!F35</f>
        <v>0.075</v>
      </c>
      <c r="G35" s="19" t="str">
        <f aca="false">Pricing!G35</f>
        <v>Stackable · expires Offer Valid Until</v>
      </c>
    </row>
    <row r="36" customFormat="false" ht="18" hidden="true" customHeight="true" outlineLevel="0" collapsed="false">
      <c r="A36" s="29" t="s">
        <v>110</v>
      </c>
      <c r="B36" s="83"/>
      <c r="C36" s="84"/>
      <c r="D36" s="66" t="n">
        <f aca="false">Pricing!D36</f>
        <v>1000</v>
      </c>
      <c r="E36" s="67" t="n">
        <f aca="false">Pricing!E36</f>
        <v>1000</v>
      </c>
      <c r="F36" s="68" t="n">
        <f aca="false">Pricing!F36</f>
        <v>1000</v>
      </c>
      <c r="G36" s="22" t="str">
        <f aca="false">Pricing!G36</f>
        <v>Revenue floor · applied in Base Fee</v>
      </c>
    </row>
    <row r="37" customFormat="false" ht="4.5" hidden="false" customHeight="true" outlineLevel="0" collapsed="false">
      <c r="A37" s="4"/>
      <c r="B37" s="4"/>
      <c r="C37" s="4"/>
      <c r="D37" s="4"/>
      <c r="E37" s="4"/>
      <c r="F37" s="4"/>
      <c r="G37" s="4"/>
    </row>
    <row r="38" customFormat="false" ht="21.75" hidden="false" customHeight="true" outlineLevel="0" collapsed="false">
      <c r="A38" s="14" t="s">
        <v>112</v>
      </c>
      <c r="B38" s="14"/>
      <c r="C38" s="14"/>
      <c r="D38" s="14"/>
      <c r="E38" s="14"/>
      <c r="F38" s="14"/>
      <c r="G38" s="14"/>
    </row>
    <row r="39" customFormat="false" ht="18" hidden="false" customHeight="true" outlineLevel="0" collapsed="false">
      <c r="A39" s="23" t="s">
        <v>113</v>
      </c>
      <c r="B39" s="75"/>
      <c r="C39" s="76"/>
      <c r="D39" s="66" t="n">
        <f aca="false">Pricing!D39</f>
        <v>2000</v>
      </c>
      <c r="E39" s="67" t="n">
        <f aca="false">Pricing!E39</f>
        <v>4500</v>
      </c>
      <c r="F39" s="68" t="n">
        <f aca="false">Pricing!F39</f>
        <v>8000</v>
      </c>
      <c r="G39" s="15"/>
    </row>
    <row r="40" customFormat="false" ht="18" hidden="false" customHeight="true" outlineLevel="0" collapsed="false">
      <c r="A40" s="61" t="s">
        <v>114</v>
      </c>
      <c r="B40" s="83"/>
      <c r="C40" s="84"/>
      <c r="D40" s="62" t="n">
        <f aca="false">Pricing!D40</f>
        <v>24000</v>
      </c>
      <c r="E40" s="63" t="n">
        <f aca="false">Pricing!E40</f>
        <v>54000</v>
      </c>
      <c r="F40" s="64" t="n">
        <f aca="false">Pricing!F40</f>
        <v>96000</v>
      </c>
      <c r="G40" s="21"/>
    </row>
    <row r="41" customFormat="false" ht="18" hidden="false" customHeight="true" outlineLevel="0" collapsed="false">
      <c r="A41" s="23" t="s">
        <v>106</v>
      </c>
      <c r="B41" s="75"/>
      <c r="C41" s="76"/>
      <c r="D41" s="55" t="n">
        <f aca="false">Pricing!D41</f>
        <v>0.05</v>
      </c>
      <c r="E41" s="56" t="n">
        <f aca="false">Pricing!E41</f>
        <v>0.075</v>
      </c>
      <c r="F41" s="57" t="n">
        <f aca="false">Pricing!F41</f>
        <v>0.075</v>
      </c>
      <c r="G41" s="15"/>
    </row>
    <row r="42" customFormat="false" ht="18" hidden="false" customHeight="true" outlineLevel="0" collapsed="false">
      <c r="A42" s="29" t="s">
        <v>108</v>
      </c>
      <c r="B42" s="83"/>
      <c r="C42" s="84"/>
      <c r="D42" s="55" t="n">
        <f aca="false">Pricing!D42</f>
        <v>0.05</v>
      </c>
      <c r="E42" s="56" t="n">
        <f aca="false">Pricing!E42</f>
        <v>0.075</v>
      </c>
      <c r="F42" s="57" t="n">
        <f aca="false">Pricing!F42</f>
        <v>0.075</v>
      </c>
      <c r="G42" s="21"/>
    </row>
    <row r="43" customFormat="false" ht="18" hidden="false" customHeight="true" outlineLevel="0" collapsed="false">
      <c r="A43" s="87" t="s">
        <v>115</v>
      </c>
      <c r="B43" s="75"/>
      <c r="C43" s="76"/>
      <c r="D43" s="88" t="n">
        <f aca="false">Pricing!D43</f>
        <v>0.0975</v>
      </c>
      <c r="E43" s="89" t="n">
        <f aca="false">Pricing!E43</f>
        <v>0.144375</v>
      </c>
      <c r="F43" s="90" t="n">
        <f aca="false">Pricing!F43</f>
        <v>0.144375</v>
      </c>
      <c r="G43" s="15"/>
    </row>
    <row r="44" customFormat="false" ht="18" hidden="false" customHeight="true" outlineLevel="0" collapsed="false">
      <c r="A44" s="29" t="s">
        <v>116</v>
      </c>
      <c r="B44" s="83"/>
      <c r="C44" s="84"/>
      <c r="D44" s="66" t="n">
        <f aca="false">Pricing!D44</f>
        <v>2340</v>
      </c>
      <c r="E44" s="67" t="n">
        <f aca="false">Pricing!E44</f>
        <v>7796.25</v>
      </c>
      <c r="F44" s="68" t="n">
        <f aca="false">Pricing!F44</f>
        <v>13860</v>
      </c>
      <c r="G44" s="21"/>
    </row>
    <row r="45" customFormat="false" ht="3" hidden="false" customHeight="true" outlineLevel="0" collapsed="false">
      <c r="A45" s="91"/>
      <c r="B45" s="91"/>
      <c r="C45" s="91"/>
      <c r="D45" s="91"/>
      <c r="E45" s="91"/>
      <c r="F45" s="91"/>
      <c r="G45" s="91"/>
    </row>
    <row r="46" customFormat="false" ht="31.5" hidden="false" customHeight="true" outlineLevel="0" collapsed="false">
      <c r="A46" s="92" t="s">
        <v>117</v>
      </c>
      <c r="B46" s="93"/>
      <c r="C46" s="94"/>
      <c r="D46" s="95" t="n">
        <f aca="false">Pricing!D46</f>
        <v>21660</v>
      </c>
      <c r="E46" s="96" t="n">
        <f aca="false">Pricing!E46</f>
        <v>46203.75</v>
      </c>
      <c r="F46" s="97" t="n">
        <f aca="false">Pricing!F46</f>
        <v>82140</v>
      </c>
      <c r="G46" s="98" t="n">
        <f aca="false">Pricing!G46</f>
        <v>0</v>
      </c>
    </row>
    <row r="47" customFormat="false" ht="18" hidden="false" customHeight="true" outlineLevel="0" collapsed="false">
      <c r="A47" s="99" t="s">
        <v>118</v>
      </c>
      <c r="B47" s="75"/>
      <c r="C47" s="76"/>
      <c r="D47" s="66" t="n">
        <f aca="false">Pricing!D47</f>
        <v>2500</v>
      </c>
      <c r="E47" s="67" t="n">
        <f aca="false">Pricing!E47</f>
        <v>2500</v>
      </c>
      <c r="F47" s="68" t="n">
        <f aca="false">Pricing!F47</f>
        <v>2500</v>
      </c>
      <c r="G47" s="19"/>
    </row>
    <row r="48" customFormat="false" ht="4.5" hidden="false" customHeight="true" outlineLevel="0" collapsed="false">
      <c r="A48" s="4"/>
      <c r="B48" s="4"/>
      <c r="C48" s="4"/>
      <c r="D48" s="4"/>
      <c r="E48" s="4"/>
      <c r="F48" s="4"/>
      <c r="G48" s="4"/>
    </row>
    <row r="49" customFormat="false" ht="24" hidden="false" customHeight="true" outlineLevel="0" collapsed="false">
      <c r="A49" s="100" t="str">
        <f aca="false">"  ⚠   Offer valid until  "&amp;TEXT(Pricing!J32,"DD.MM.YYYY")&amp;"   ·   Quick-Decision Discount expires on this date"</f>
        <v>  ⚠   Offer valid until  21.04.2026   ·   Quick-Decision Discount expires on this date</v>
      </c>
      <c r="B49" s="100"/>
      <c r="C49" s="100"/>
      <c r="D49" s="100"/>
      <c r="E49" s="100"/>
      <c r="F49" s="100"/>
      <c r="G49" s="100"/>
    </row>
    <row r="50" customFormat="false" ht="15" hidden="false" customHeight="true" outlineLevel="0" collapsed="false">
      <c r="A50" s="101" t="s">
        <v>120</v>
      </c>
      <c r="B50" s="101"/>
      <c r="C50" s="101"/>
      <c r="D50" s="101"/>
      <c r="E50" s="101"/>
      <c r="F50" s="101"/>
      <c r="G50" s="101"/>
    </row>
  </sheetData>
  <mergeCells count="12">
    <mergeCell ref="A1:G1"/>
    <mergeCell ref="A2:G2"/>
    <mergeCell ref="A5:G5"/>
    <mergeCell ref="A6:G6"/>
    <mergeCell ref="A14:G14"/>
    <mergeCell ref="A15:G15"/>
    <mergeCell ref="A22:G22"/>
    <mergeCell ref="A23:G23"/>
    <mergeCell ref="A30:G30"/>
    <mergeCell ref="A38:G38"/>
    <mergeCell ref="A49:G49"/>
    <mergeCell ref="A50:G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2026-04-20T09:06:04Z</dcterms:created>
  <dc:creator>openpyxl</dc:creator>
  <dc:description/>
  <dc:language>en-US</dc:language>
  <cp:lastModifiedBy/>
  <dcterms:modified xsi:type="dcterms:W3CDTF">2026-04-20T09:06:04Z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