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Wertermittlung" sheetId="2" state="visible" r:id="rId4"/>
    <sheet name="Marktwert" sheetId="3" state="visible" r:id="rId5"/>
    <sheet name="Schenkungssteuer" sheetId="4" state="visible" r:id="rId6"/>
    <sheet name="Szenarien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<sst xmlns="http://schemas.openxmlformats.org/spreadsheetml/2006/main" count="276" uniqueCount="193">
  <si>
    <t xml:space="preserve">IMMOBILIENANALYSE – ERBSCHAFT / SCHENKUNG</t>
  </si>
  <si>
    <t xml:space="preserve">Eigentümerin: Mutter (74 Jahre) | Objekte: Tannhäuserstraße 9/1 &amp; 11/1, 72768 Reutlingen-Sickenhausen | Ziel: Schenkung zu Lebzeiten | 3 Kinder (Steuerklasse I)</t>
  </si>
  <si>
    <t xml:space="preserve">Kennzahl</t>
  </si>
  <si>
    <t xml:space="preserve">Tannhäuserstr. 9/1</t>
  </si>
  <si>
    <t xml:space="preserve">Tannhäuserstr. 11/1</t>
  </si>
  <si>
    <t xml:space="preserve">Gesamt</t>
  </si>
  <si>
    <t xml:space="preserve">Adresse</t>
  </si>
  <si>
    <t xml:space="preserve">–</t>
  </si>
  <si>
    <t xml:space="preserve">Gemeinde</t>
  </si>
  <si>
    <t xml:space="preserve">72768 Reutlingen (Sickenhausen)</t>
  </si>
  <si>
    <t xml:space="preserve">Baujahr</t>
  </si>
  <si>
    <t xml:space="preserve">1982</t>
  </si>
  <si>
    <t xml:space="preserve">2021</t>
  </si>
  <si>
    <t xml:space="preserve">Grundstücksfläche (m²)</t>
  </si>
  <si>
    <t xml:space="preserve">Wohnfläche (m²)</t>
  </si>
  <si>
    <t xml:space="preserve">Bodenrichtwert (€/m²)</t>
  </si>
  <si>
    <t xml:space="preserve">BORIS-D, Stand 01.01.2025</t>
  </si>
  <si>
    <t xml:space="preserve">Bodenwert (€)</t>
  </si>
  <si>
    <t xml:space="preserve">Gebäudewert geschätzt (€)</t>
  </si>
  <si>
    <t xml:space="preserve">Verkehrswert gesamt (€)</t>
  </si>
  <si>
    <t xml:space="preserve">Marktwert (Vergleichspreise, Mittelwert)</t>
  </si>
  <si>
    <t xml:space="preserve">Steuerl. Grundbesitzwert (€)</t>
  </si>
  <si>
    <t xml:space="preserve">⚠ Hinweis: Alle Werte sind Schätzungen nach vereinfachtem Sachwertverfahren (BewG). Für rechtssichere Werte ist ein Gutachter/Steuerberater zu beauftragen.</t>
  </si>
  <si>
    <t xml:space="preserve">SCHENKUNGSSTEUER-KURZÜBERSICHT</t>
  </si>
  <si>
    <t xml:space="preserve">Wert</t>
  </si>
  <si>
    <t xml:space="preserve">Hinweis</t>
  </si>
  <si>
    <t xml:space="preserve">Gesamtwert Immobilien</t>
  </si>
  <si>
    <t xml:space="preserve">Geschätzter Verkehrswert</t>
  </si>
  <si>
    <t xml:space="preserve">Freibetrag je Kind (§ 16 ErbStG)</t>
  </si>
  <si>
    <t xml:space="preserve">Gilt alle 10 Jahre – Steuerklasse I</t>
  </si>
  <si>
    <t xml:space="preserve">Freibetrag für 3 Kinder gesamt</t>
  </si>
  <si>
    <t xml:space="preserve">3 × 400.000 €</t>
  </si>
  <si>
    <t xml:space="preserve">Voraussichtliche Schenkungssteuer</t>
  </si>
  <si>
    <t xml:space="preserve">Bei gleichmäßiger Aufteilung auf 3 Kinder</t>
  </si>
  <si>
    <t xml:space="preserve">Steuerersparnis vs. Erbschaft</t>
  </si>
  <si>
    <t xml:space="preserve">Durch Schenkung zu Lebzeiten</t>
  </si>
  <si>
    <t xml:space="preserve">WERTERMITTLUNG – SACHWERTVERFAHREN (vereinfacht nach BewG)</t>
  </si>
  <si>
    <t xml:space="preserve">Parameter</t>
  </si>
  <si>
    <t xml:space="preserve">Einheit</t>
  </si>
  <si>
    <t xml:space="preserve">Tannh. 9/1
(Baujahr 1982)</t>
  </si>
  <si>
    <t xml:space="preserve">Tannh. 11/1
(Baujahr 2021)</t>
  </si>
  <si>
    <t xml:space="preserve">A) BODENWERT</t>
  </si>
  <si>
    <t xml:space="preserve">Grundstücksfläche</t>
  </si>
  <si>
    <t xml:space="preserve">m²</t>
  </si>
  <si>
    <t xml:space="preserve">Bodenrichtwert (BORIS-D 2025)</t>
  </si>
  <si>
    <t xml:space="preserve">€/m²</t>
  </si>
  <si>
    <t xml:space="preserve">BODENWERT</t>
  </si>
  <si>
    <t xml:space="preserve">€</t>
  </si>
  <si>
    <t xml:space="preserve">B) GEBÄUDEWERT (Sachwertverfahren)</t>
  </si>
  <si>
    <t xml:space="preserve">Wohnfläche</t>
  </si>
  <si>
    <t xml:space="preserve">NHK 2010 indexiert (Baupreisindex 2025)</t>
  </si>
  <si>
    <t xml:space="preserve">Jahr</t>
  </si>
  <si>
    <t xml:space="preserve">Bezugsjahr Bewertung</t>
  </si>
  <si>
    <t xml:space="preserve">Alter des Gebäudes</t>
  </si>
  <si>
    <t xml:space="preserve">Jahre</t>
  </si>
  <si>
    <t xml:space="preserve">Gesamtnutzungsdauer EFH</t>
  </si>
  <si>
    <t xml:space="preserve">Alterswertminderung</t>
  </si>
  <si>
    <t xml:space="preserve">%</t>
  </si>
  <si>
    <t xml:space="preserve">Wertminderungskoeffizient (verbleibend)</t>
  </si>
  <si>
    <t xml:space="preserve">GEBÄUDESACHWERT (vor Marktanpassung)</t>
  </si>
  <si>
    <t xml:space="preserve">C) GESAMTWERT &amp; MARKTANPASSUNG</t>
  </si>
  <si>
    <t xml:space="preserve">Bodenwert</t>
  </si>
  <si>
    <t xml:space="preserve">Gebäudesachwert</t>
  </si>
  <si>
    <t xml:space="preserve">Vorläufiger Sachwert</t>
  </si>
  <si>
    <t xml:space="preserve">Marktanpassungsfaktor (regional)</t>
  </si>
  <si>
    <t xml:space="preserve">Faktor</t>
  </si>
  <si>
    <t xml:space="preserve">→ Gebäudewert (für Übersicht)</t>
  </si>
  <si>
    <t xml:space="preserve">Steuerlicher Anpassungsfaktor (BewG, ca. 90%)</t>
  </si>
  <si>
    <t xml:space="preserve">→ Steuerl. Grundbesitzwert (§ 182 BewG)</t>
  </si>
  <si>
    <t xml:space="preserve">Quellen &amp; Annahmen: Bodenrichtwert BORIS-D 01.01.2025 | NHK 2010 indexiert mit BKI Baupreisindex | Gesamtnutzungsdauer EFH gem. ImmoWertV: 80 Jahre | Marktanpassung: regionale Schätzung</t>
  </si>
  <si>
    <t xml:space="preserve">⚠ Diese Berechnung ersetzt kein offizielles Gutachten. Der Finanzamtswert (Grundbesitzwert nach BewG) wird separat vom Finanzamt festgestellt.</t>
  </si>
  <si>
    <t xml:space="preserve">MARKTWERTANALYSE – VERGLEICHSWERTVERFAHREN (aktuelle Marktpreise)</t>
  </si>
  <si>
    <t xml:space="preserve">Quelle: Engel &amp; Völkers Sickenhausen (2025), Immowelt Reutlingen (Okt. 2025), Bodenrichtwert BORIS-D 2025 | Alle Preise €/m² Wohnfläche</t>
  </si>
  <si>
    <t xml:space="preserve">A) REGIONALE MARKTPREISE – SICKENHAUSEN / REUTLINGEN (2025/2026)</t>
  </si>
  <si>
    <t xml:space="preserve">Marktsegment</t>
  </si>
  <si>
    <t xml:space="preserve">€/m² (Wohnfl.) Untergrenze</t>
  </si>
  <si>
    <t xml:space="preserve">€/m² (Wohnfl.) Mittelwert</t>
  </si>
  <si>
    <t xml:space="preserve">€/m² (Wohnfl.) Obergrenze</t>
  </si>
  <si>
    <t xml:space="preserve">Quelle / Bemerkung</t>
  </si>
  <si>
    <t xml:space="preserve">EFH Sickenhausen (∅ alle Baujahre)</t>
  </si>
  <si>
    <t xml:space="preserve">Engel &amp; Völkers Sickenhausen, 2025</t>
  </si>
  <si>
    <t xml:space="preserve">EFH Reutlingen gesamt (∅)</t>
  </si>
  <si>
    <t xml:space="preserve">Immowelt / ImmoScout24, Okt. 2025</t>
  </si>
  <si>
    <t xml:space="preserve">EFH Altbau (vor 1990, nicht saniert)</t>
  </si>
  <si>
    <t xml:space="preserve">Schätzung auf Basis Marktabschlag ~20%</t>
  </si>
  <si>
    <t xml:space="preserve">EFH Altbau (vor 1990, saniert)</t>
  </si>
  <si>
    <t xml:space="preserve">Schätzung auf Basis Marktabschlag ~7%</t>
  </si>
  <si>
    <t xml:space="preserve">EFH Neubau (nach 2015)</t>
  </si>
  <si>
    <t xml:space="preserve">Neubaupremium ca. +15% über Markt-∅</t>
  </si>
  <si>
    <t xml:space="preserve">B) MARKTWERTBERECHNUNG JE OBJEKT (Vergleichswertverfahren)</t>
  </si>
  <si>
    <t xml:space="preserve">Tannh. 9/1 (Bj. 1982)</t>
  </si>
  <si>
    <t xml:space="preserve">Tannh. 11/1 (Bj. 2021)</t>
  </si>
  <si>
    <t xml:space="preserve">Marktpreis-Ansatz (∅ Vergleichswert)</t>
  </si>
  <si>
    <t xml:space="preserve">Altbau nicht/teilsaniert → Abschlag</t>
  </si>
  <si>
    <t xml:space="preserve">Neubau 2021 → leichter Aufschlag</t>
  </si>
  <si>
    <t xml:space="preserve">Vergleichspreis UNTERGRENZE (€/m²)</t>
  </si>
  <si>
    <t xml:space="preserve">€/m² WF</t>
  </si>
  <si>
    <t xml:space="preserve">Vergleichspreis MITTELWERT (€/m²)</t>
  </si>
  <si>
    <t xml:space="preserve">Vergleichspreis OBERGRENZE (€/m²)</t>
  </si>
  <si>
    <t xml:space="preserve">MARKTWERT UNTERGRENZE</t>
  </si>
  <si>
    <t xml:space="preserve">MARKTWERT MITTELWERT ← Ansatz für Steuer</t>
  </si>
  <si>
    <t xml:space="preserve">MARKTWERT OBERGRENZE</t>
  </si>
  <si>
    <t xml:space="preserve">C) VERGLEICH: SACHWERTVERFAHREN vs. MARKTWERTVERFAHREN</t>
  </si>
  <si>
    <t xml:space="preserve">Tannh. 9/1</t>
  </si>
  <si>
    <t xml:space="preserve">Tannh. 11/1</t>
  </si>
  <si>
    <t xml:space="preserve">Bemerkung</t>
  </si>
  <si>
    <t xml:space="preserve">Sachwert (Wertermittlung-Sheet)</t>
  </si>
  <si>
    <t xml:space="preserve">Vereinf. Sachwertverfahren (BewG)</t>
  </si>
  <si>
    <t xml:space="preserve">Marktwert UNTERGRENZE</t>
  </si>
  <si>
    <t xml:space="preserve">Konservativer Ansatz (schlechter Zustand)</t>
  </si>
  <si>
    <t xml:space="preserve">Marktwert MITTELWERT</t>
  </si>
  <si>
    <t xml:space="preserve">Realistischer Marktpreis (Normalzustand)</t>
  </si>
  <si>
    <t xml:space="preserve">Marktwert OBERGRENZE</t>
  </si>
  <si>
    <t xml:space="preserve">Sehr guter Zustand / vollsaniert</t>
  </si>
  <si>
    <t xml:space="preserve">Differenz Markt- vs. Sachwert (Mittel)</t>
  </si>
  <si>
    <t xml:space="preserve">→ Marktwert liegt erheblich über Sachwert!</t>
  </si>
  <si>
    <t xml:space="preserve">⚠ STEUERLICH WICHTIG: Das Finanzamt setzt den Grundbesitzwert nach BewG (≈ Sachwert) an – NICHT den Marktwert. Der Marktwert ist jedoch für die Erbauseinandersetzung und Ausgleichszahlungen zwischen den Geschwistern maßgeblich.</t>
  </si>
  <si>
    <t xml:space="preserve">Quelle Marktpreise: Engel &amp; Völkers Sickenhausen 2025 (∅ 3.879 €/m²), Immowelt Reutlingen Okt. 2025, Bodenrichtwert BORIS-D 01.01.2025 | Blaue Werte = anpassbar</t>
  </si>
  <si>
    <t xml:space="preserve">SCHENKUNGSSTEUERBERECHNUNG – DEUTSCHLAND (ErbStG)</t>
  </si>
  <si>
    <t xml:space="preserve">A) PARAMETER</t>
  </si>
  <si>
    <t xml:space="preserve">Erläuterung</t>
  </si>
  <si>
    <t xml:space="preserve">Gesamtwert Immobilien (steuerlich)</t>
  </si>
  <si>
    <t xml:space="preserve">Steuerl. Grundbesitzwert (§182 BewG)</t>
  </si>
  <si>
    <t xml:space="preserve">Anzahl Kinder</t>
  </si>
  <si>
    <t xml:space="preserve">Steuerklasse I (§ 15 ErbStG)</t>
  </si>
  <si>
    <t xml:space="preserve">Freibetrag je Kind (§ 16 Abs. 1 Nr. 2)</t>
  </si>
  <si>
    <t xml:space="preserve">Gilt alle 10 Jahre erneuert</t>
  </si>
  <si>
    <t xml:space="preserve">Alter der Schenkerin</t>
  </si>
  <si>
    <t xml:space="preserve">Jahre – relevant für Nießbrauchswert</t>
  </si>
  <si>
    <t xml:space="preserve">Schenkungsjahr</t>
  </si>
  <si>
    <t xml:space="preserve">Jahr der geplanten Schenkung</t>
  </si>
  <si>
    <t xml:space="preserve">B) SZENARIO: GLEICHMÄSSIGE AUFTEILUNG AUF 3 KINDER</t>
  </si>
  <si>
    <t xml:space="preserve">Kind 1</t>
  </si>
  <si>
    <t xml:space="preserve">Kind 2</t>
  </si>
  <si>
    <t xml:space="preserve">Kind 3</t>
  </si>
  <si>
    <t xml:space="preserve">Schenkungsanteil (1/3 je Kind)</t>
  </si>
  <si>
    <t xml:space="preserve">Freibetrag je Kind</t>
  </si>
  <si>
    <t xml:space="preserve">Steuerpflichtiger Erwerb</t>
  </si>
  <si>
    <t xml:space="preserve">Steuersatz (§ 19 ErbStG, Kl. I)</t>
  </si>
  <si>
    <t xml:space="preserve">SCHENKUNGSSTEUER je Kind</t>
  </si>
  <si>
    <t xml:space="preserve">C) VERGLEICH: SCHENKUNG vs. ERBSCHAFT</t>
  </si>
  <si>
    <t xml:space="preserve">Schenkung zu Lebzeiten</t>
  </si>
  <si>
    <t xml:space="preserve">Erbschaft (nach Tod)</t>
  </si>
  <si>
    <t xml:space="preserve">Steuerlicher Gesamtwert</t>
  </si>
  <si>
    <t xml:space="preserve">Gesamtfreibetrag (3 Kinder)</t>
  </si>
  <si>
    <t xml:space="preserve">Steuerpflichtiger Erwerb gesamt</t>
  </si>
  <si>
    <t xml:space="preserve">Schenkungssteuer / Erbschaftsteuer GESAMT</t>
  </si>
  <si>
    <t xml:space="preserve">VORTEIL SCHENKUNG</t>
  </si>
  <si>
    <t xml:space="preserve">→ Steuerersparnis durch Schenkung</t>
  </si>
  <si>
    <t xml:space="preserve">Wichtige Hinweise: Freibetrag 400.000 € gilt alle 10 Jahre – eine Schenkung heute ermöglicht nach 10 Jahren eine weitere steuerfreie Schenkung. Nießbrauchsvorbehalt möglich.</t>
  </si>
  <si>
    <t xml:space="preserve">⚠ Notarkosten, Grundbucheintragungen und ggf. Grunderwerbsteuer (bei Schenkung i.d.R. ausgenommen) sind zusätzlich einzuplanen. Steuerberater konsultieren!</t>
  </si>
  <si>
    <t xml:space="preserve">SZENARIEN – AUFTEILUNG DER IMMOBILIEN AUF 3 KINDER</t>
  </si>
  <si>
    <t xml:space="preserve">Alle Szenarien zeigen die steuerliche Auswirkung der Verteilung auf die 3 Kinder. Steuerliche Werte aus Wertermittlung-Sheet.</t>
  </si>
  <si>
    <t xml:space="preserve">SZENARIO 1: Kind 1 → Haus 9/1 | Kind 2 → Haus 11/1 | Kind 3 → Ausgleichszahlung</t>
  </si>
  <si>
    <t xml:space="preserve">Erhält</t>
  </si>
  <si>
    <t xml:space="preserve">Haus 9/1 (Tannh. 9/1)</t>
  </si>
  <si>
    <t xml:space="preserve">Haus 11/1 (Tannh. 11/1)</t>
  </si>
  <si>
    <t xml:space="preserve">Ausgleichszahlung</t>
  </si>
  <si>
    <t xml:space="preserve">Wert der Schenkung (steuerlich)</t>
  </si>
  <si>
    <t xml:space="preserve">Freibetrag</t>
  </si>
  <si>
    <t xml:space="preserve">Schenkungssteuer</t>
  </si>
  <si>
    <t xml:space="preserve">STEUERGESAMT Szenario 1</t>
  </si>
  <si>
    <t xml:space="preserve">→ Nachteil: Haus 11/1 deutlich wertvoller</t>
  </si>
  <si>
    <t xml:space="preserve">SZENARIO 2: GLEICHMÄSSIGE AUFTEILUNG – alle 3 Kinder erhalten 1/3 je Haus (Miteigentum)</t>
  </si>
  <si>
    <t xml:space="preserve">1/3 Anteil beide Häuser</t>
  </si>
  <si>
    <t xml:space="preserve">Wert der Schenkung (steuerlich, 1/3)</t>
  </si>
  <si>
    <t xml:space="preserve">STEUERGESAMT Szenario 2</t>
  </si>
  <si>
    <t xml:space="preserve">→ Steuerlich optimal, aber Miteigentum komplex</t>
  </si>
  <si>
    <t xml:space="preserve">SZENARIO 3: SCHENKUNG MIT NIESBRAUCHSVORBEHALT (Mutter wohnt weiter im Haus)</t>
  </si>
  <si>
    <t xml:space="preserve">Berechnung für beide Objekte (Gesamt)</t>
  </si>
  <si>
    <t xml:space="preserve">Rohwert der Schenkung (steuerlich)</t>
  </si>
  <si>
    <t xml:space="preserve">Jahreswert Nießbrauch (Mietwert ca. 3,5%/Jahr)</t>
  </si>
  <si>
    <t xml:space="preserve">Vervielfältiger (Mutter 74 J., §14 BewG)</t>
  </si>
  <si>
    <t xml:space="preserve">Kapitalwert Nießbrauch</t>
  </si>
  <si>
    <t xml:space="preserve">Steuerpflichtiger Wert nach Nießbrauchsabzug</t>
  </si>
  <si>
    <t xml:space="preserve">Gesamtfreibetrag 3 Kinder</t>
  </si>
  <si>
    <t xml:space="preserve">Steuerpflichtiger Erwerb nach Freibetrag</t>
  </si>
  <si>
    <t xml:space="preserve">Geschätzte Schenkungssteuer gesamt</t>
  </si>
  <si>
    <t xml:space="preserve">ZUSAMMENFASSUNG &amp; EMPFEHLUNG</t>
  </si>
  <si>
    <t xml:space="preserve">Szenario</t>
  </si>
  <si>
    <t xml:space="preserve">Steuerbelastung</t>
  </si>
  <si>
    <t xml:space="preserve">Vorteil</t>
  </si>
  <si>
    <t xml:space="preserve">Nachteil</t>
  </si>
  <si>
    <t xml:space="preserve">Sz. 1: Ein Haus pro Kind</t>
  </si>
  <si>
    <t xml:space="preserve">Klare Zuordnung</t>
  </si>
  <si>
    <t xml:space="preserve">Wertungleichgewicht, Ausgleich nötig</t>
  </si>
  <si>
    <t xml:space="preserve">Sz. 2: Miteigentum 1/3</t>
  </si>
  <si>
    <t xml:space="preserve">Steueroptimal, gleich</t>
  </si>
  <si>
    <t xml:space="preserve">Miteigentum → Konflikte möglich</t>
  </si>
  <si>
    <t xml:space="preserve">Sz. 3: Mit Nießbrauch</t>
  </si>
  <si>
    <t xml:space="preserve">Mutter bleibt abgesichert, Steuerwert ↓</t>
  </si>
  <si>
    <t xml:space="preserve">Kinder verfügen nicht frei über Objekte</t>
  </si>
  <si>
    <t xml:space="preserve">★ EMPFEHLUNG: Szenario 3 (Schenkung mit Nießbrauchsvorbehalt) ist oft die beste Kombination: Mutter bleibt abgesichert, Steuerwert sinkt, Freibeträge werden voll ausgeschöpft. Unbedingt Notar &amp; Steuerberater einschalten.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</si>
</sst>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&quot; m²&quot;"/>
    <numFmt numFmtId="166" formatCode="&quot;€ &quot;#,##0"/>
    <numFmt numFmtId="167" formatCode="&quot;€ &quot;#,##0"/>
    <numFmt numFmtId="168" formatCode="#,##0"/>
    <numFmt numFmtId="169" formatCode="0.0%"/>
    <numFmt numFmtId="170" formatCode="0.00\x"/>
    <numFmt numFmtId="171" formatCode="0%"/>
    <numFmt numFmtId="172" formatCode="0.00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80808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i val="true"/>
      <sz val="9"/>
      <color rgb="FFFF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i val="true"/>
      <sz val="8"/>
      <color rgb="FFFF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sz val="10"/>
      <color rgb="FFFF0000"/>
      <name val="Arial"/>
      <family val="0"/>
      <charset val="1"/>
    </font>
    <font>
      <i val="true"/>
      <sz val="10"/>
      <color rgb="FFFF0000"/>
      <name val="Arial"/>
      <family val="0"/>
      <charset val="1"/>
    </font>
    <font>
      <i val="true"/>
      <sz val="9"/>
      <color rgb="FF1F3864"/>
      <name val="Arial"/>
      <family val="0"/>
      <charset val="1"/>
    </font>
    <font>
      <sz val="10"/>
      <name val="Arial"/>
      <family val="0"/>
      <charset val="1"/>
    </font>
    <font>
      <sz val="1"/>
      <color rgb="FFFFFFFF"/>
      <name val="Cambria"/>
      <family val="0"/>
      <charset val="1"/>
    </font>
    <font>
      <sz val="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1F3864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4472C4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99CCFF"/>
      </patternFill>
    </fill>
    <fill>
      <patternFill patternType="solid">
        <fgColor rgb="FFE2EFDA"/>
        <bgColor rgb="FFDEEAF1"/>
      </patternFill>
    </fill>
    <fill>
      <patternFill patternType="solid">
        <fgColor rgb="FF4472C4"/>
        <bgColor rgb="FF2E75B6"/>
      </patternFill>
    </fill>
    <fill>
      <patternFill patternType="solid">
        <fgColor rgb="FFFCE4D6"/>
        <bgColor rgb="FFF2F2F2"/>
      </patternFill>
    </fill>
    <fill>
      <patternFill patternType="solid">
        <fgColor rgb="FFDEEAF1"/>
        <bgColor rgb="FFE2EFD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5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1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EEAF1"/>
      <rgbColor rgb="FF660066"/>
      <rgbColor rgb="FFFF8080"/>
      <rgbColor rgb="FF2E75B6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4" min="2" style="1" width="22"/>
  </cols>
  <sheetData>
    <row r="1" customFormat="false" ht="13.5" hidden="false" customHeight="true" outlineLevel="0" collapsed="false">
      <c r="A1" s="2" t="s">
        <v>0</v>
      </c>
      <c r="B1" s="2"/>
      <c r="C1" s="2"/>
      <c r="D1" s="2"/>
    </row>
    <row r="2" customFormat="false" ht="39.75" hidden="false" customHeight="true" outlineLevel="0" collapsed="false">
      <c r="A2" s="3" t="s">
        <v>1</v>
      </c>
      <c r="B2" s="3"/>
      <c r="C2" s="3"/>
      <c r="D2" s="3"/>
    </row>
    <row r="3" customFormat="false" ht="18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</row>
    <row r="4" customFormat="false" ht="15" hidden="false" customHeight="true" outlineLevel="0" collapsed="false">
      <c r="A4" s="5" t="s">
        <v>6</v>
      </c>
      <c r="B4" s="6" t="s">
        <v>3</v>
      </c>
      <c r="C4" s="6" t="s">
        <v>4</v>
      </c>
      <c r="D4" s="6" t="s">
        <v>7</v>
      </c>
    </row>
    <row r="5" customFormat="false" ht="15" hidden="false" customHeight="true" outlineLevel="0" collapsed="false">
      <c r="A5" s="7" t="s">
        <v>8</v>
      </c>
      <c r="B5" s="8" t="s">
        <v>9</v>
      </c>
      <c r="C5" s="8" t="s">
        <v>9</v>
      </c>
      <c r="D5" s="8" t="s">
        <v>7</v>
      </c>
    </row>
    <row r="6" customFormat="false" ht="15" hidden="false" customHeight="true" outlineLevel="0" collapsed="false">
      <c r="A6" s="5" t="s">
        <v>10</v>
      </c>
      <c r="B6" s="6" t="s">
        <v>11</v>
      </c>
      <c r="C6" s="6" t="s">
        <v>12</v>
      </c>
      <c r="D6" s="6" t="s">
        <v>7</v>
      </c>
    </row>
    <row r="7" customFormat="false" ht="15" hidden="false" customHeight="true" outlineLevel="0" collapsed="false">
      <c r="A7" s="7" t="s">
        <v>13</v>
      </c>
      <c r="B7" s="9" t="n">
        <v>120</v>
      </c>
      <c r="C7" s="9" t="n">
        <v>444</v>
      </c>
      <c r="D7" s="10" t="n">
        <f aca="false">B7+C7</f>
        <v>564</v>
      </c>
    </row>
    <row r="8" customFormat="false" ht="15" hidden="false" customHeight="true" outlineLevel="0" collapsed="false">
      <c r="A8" s="5" t="s">
        <v>14</v>
      </c>
      <c r="B8" s="9" t="n">
        <v>160</v>
      </c>
      <c r="C8" s="9" t="n">
        <v>220</v>
      </c>
      <c r="D8" s="10" t="n">
        <f aca="false">B8+C8</f>
        <v>380</v>
      </c>
    </row>
    <row r="9" customFormat="false" ht="15" hidden="false" customHeight="true" outlineLevel="0" collapsed="false">
      <c r="A9" s="7" t="s">
        <v>15</v>
      </c>
      <c r="B9" s="11" t="n">
        <v>460</v>
      </c>
      <c r="C9" s="11" t="n">
        <v>460</v>
      </c>
      <c r="D9" s="12" t="s">
        <v>16</v>
      </c>
    </row>
    <row r="10" customFormat="false" ht="15" hidden="false" customHeight="true" outlineLevel="0" collapsed="false">
      <c r="A10" s="13" t="s">
        <v>17</v>
      </c>
      <c r="B10" s="14" t="n">
        <f aca="false">B7*B9</f>
        <v>55200</v>
      </c>
      <c r="C10" s="14" t="n">
        <f aca="false">C7*C9</f>
        <v>204240</v>
      </c>
      <c r="D10" s="15" t="n">
        <f aca="false">B10+C10</f>
        <v>259440</v>
      </c>
    </row>
    <row r="11" customFormat="false" ht="15" hidden="false" customHeight="true" outlineLevel="0" collapsed="false">
      <c r="A11" s="7" t="s">
        <v>18</v>
      </c>
      <c r="B11" s="16" t="n">
        <f aca="false">Wertermittlung!C26</f>
        <v>108780</v>
      </c>
      <c r="C11" s="16" t="n">
        <f aca="false">Wertermittlung!E26</f>
        <v>482790</v>
      </c>
      <c r="D11" s="15" t="n">
        <f aca="false">B11+C11</f>
        <v>591570</v>
      </c>
    </row>
    <row r="12" customFormat="false" ht="15" hidden="false" customHeight="true" outlineLevel="0" collapsed="false">
      <c r="A12" s="13" t="s">
        <v>19</v>
      </c>
      <c r="B12" s="15" t="n">
        <f aca="false">B10+B11</f>
        <v>163980</v>
      </c>
      <c r="C12" s="15" t="n">
        <f aca="false">C10+C11</f>
        <v>687030</v>
      </c>
      <c r="D12" s="15" t="n">
        <f aca="false">B12+C12</f>
        <v>851010</v>
      </c>
    </row>
    <row r="13" customFormat="false" ht="15" hidden="false" customHeight="true" outlineLevel="0" collapsed="false">
      <c r="A13" s="17" t="s">
        <v>20</v>
      </c>
      <c r="B13" s="18" t="n">
        <f aca="false">Marktwert!B21</f>
        <v>512000</v>
      </c>
      <c r="C13" s="18" t="n">
        <f aca="false">Marktwert!D21</f>
        <v>946000</v>
      </c>
      <c r="D13" s="18" t="n">
        <f aca="false">Marktwert!D28</f>
        <v>1458000</v>
      </c>
    </row>
    <row r="14" customFormat="false" ht="15" hidden="false" customHeight="false" outlineLevel="0" collapsed="false">
      <c r="A14" s="19" t="s">
        <v>21</v>
      </c>
      <c r="B14" s="16" t="n">
        <f aca="false">Wertermittlung!C30</f>
        <v>150066</v>
      </c>
      <c r="C14" s="16" t="n">
        <f aca="false">Wertermittlung!E30</f>
        <v>636708.6</v>
      </c>
      <c r="D14" s="15" t="n">
        <f aca="false">B13+C13</f>
        <v>1458000</v>
      </c>
    </row>
    <row r="15" customFormat="false" ht="30" hidden="false" customHeight="true" outlineLevel="0" collapsed="false">
      <c r="A15" s="20"/>
      <c r="B15" s="20"/>
      <c r="C15" s="20"/>
      <c r="D15" s="20"/>
    </row>
    <row r="16" customFormat="false" ht="43.25" hidden="false" customHeight="false" outlineLevel="0" collapsed="false">
      <c r="A16" s="21" t="s">
        <v>22</v>
      </c>
    </row>
    <row r="17" customFormat="false" ht="21.75" hidden="false" customHeight="true" outlineLevel="0" collapsed="false">
      <c r="A17" s="20"/>
      <c r="B17" s="20"/>
      <c r="C17" s="20"/>
      <c r="D17" s="20"/>
    </row>
    <row r="18" customFormat="false" ht="15" hidden="false" customHeight="true" outlineLevel="0" collapsed="false">
      <c r="A18" s="22" t="s">
        <v>23</v>
      </c>
      <c r="C18" s="20"/>
      <c r="D18" s="20"/>
    </row>
    <row r="19" customFormat="false" ht="15" hidden="false" customHeight="true" outlineLevel="0" collapsed="false">
      <c r="A19" s="4" t="s">
        <v>2</v>
      </c>
      <c r="B19" s="4" t="s">
        <v>24</v>
      </c>
      <c r="C19" s="4" t="s">
        <v>25</v>
      </c>
      <c r="D19" s="4"/>
    </row>
    <row r="20" customFormat="false" ht="15" hidden="false" customHeight="true" outlineLevel="0" collapsed="false">
      <c r="A20" s="7" t="s">
        <v>26</v>
      </c>
      <c r="B20" s="23" t="n">
        <f aca="false">D12</f>
        <v>851010</v>
      </c>
      <c r="C20" s="24" t="s">
        <v>27</v>
      </c>
      <c r="D20" s="24"/>
    </row>
    <row r="21" customFormat="false" ht="15" hidden="false" customHeight="true" outlineLevel="0" collapsed="false">
      <c r="A21" s="5" t="s">
        <v>28</v>
      </c>
      <c r="B21" s="25" t="n">
        <v>400000</v>
      </c>
      <c r="C21" s="26" t="s">
        <v>29</v>
      </c>
      <c r="D21" s="26"/>
    </row>
    <row r="22" customFormat="false" ht="15" hidden="false" customHeight="true" outlineLevel="0" collapsed="false">
      <c r="A22" s="7" t="s">
        <v>30</v>
      </c>
      <c r="B22" s="27" t="n">
        <v>1200000</v>
      </c>
      <c r="C22" s="24" t="s">
        <v>31</v>
      </c>
      <c r="D22" s="24"/>
    </row>
    <row r="23" customFormat="false" ht="15" hidden="false" customHeight="true" outlineLevel="0" collapsed="false">
      <c r="A23" s="17" t="s">
        <v>32</v>
      </c>
      <c r="B23" s="28" t="n">
        <f aca="false">Schenkungssteuer!A40</f>
        <v>0</v>
      </c>
      <c r="C23" s="29" t="s">
        <v>33</v>
      </c>
      <c r="D23" s="29"/>
    </row>
    <row r="24" customFormat="false" ht="15" hidden="false" customHeight="false" outlineLevel="0" collapsed="false">
      <c r="A24" s="19" t="s">
        <v>34</v>
      </c>
      <c r="B24" s="30" t="n">
        <f aca="false">Schenkungssteuer!A41</f>
        <v>0</v>
      </c>
      <c r="C24" s="24" t="s">
        <v>35</v>
      </c>
      <c r="D24" s="31"/>
    </row>
  </sheetData>
  <mergeCells count="10">
    <mergeCell ref="A1:D1"/>
    <mergeCell ref="A2:D2"/>
    <mergeCell ref="A15:D15"/>
    <mergeCell ref="A17:D17"/>
    <mergeCell ref="C18:D18"/>
    <mergeCell ref="C19:D19"/>
    <mergeCell ref="C20:D20"/>
    <mergeCell ref="C21:D21"/>
    <mergeCell ref="C22:D22"/>
    <mergeCell ref="C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16"/>
    <col collapsed="false" customWidth="true" hidden="false" outlineLevel="0" max="3" min="3" style="1" width="18"/>
    <col collapsed="false" customWidth="true" hidden="false" outlineLevel="0" max="4" min="4" style="1" width="16"/>
    <col collapsed="false" customWidth="true" hidden="false" outlineLevel="0" max="5" min="5" style="1" width="18"/>
  </cols>
  <sheetData>
    <row r="1" customFormat="false" ht="30" hidden="false" customHeight="true" outlineLevel="0" collapsed="false">
      <c r="A1" s="32" t="s">
        <v>36</v>
      </c>
      <c r="B1" s="32"/>
      <c r="C1" s="32"/>
      <c r="D1" s="32"/>
      <c r="E1" s="32"/>
    </row>
    <row r="2" customFormat="false" ht="34.5" hidden="false" customHeight="true" outlineLevel="0" collapsed="false">
      <c r="A2" s="33" t="s">
        <v>37</v>
      </c>
      <c r="B2" s="33" t="s">
        <v>38</v>
      </c>
      <c r="C2" s="33" t="s">
        <v>39</v>
      </c>
      <c r="D2" s="33" t="s">
        <v>38</v>
      </c>
      <c r="E2" s="33" t="s">
        <v>40</v>
      </c>
    </row>
    <row r="3" customFormat="false" ht="19.5" hidden="false" customHeight="true" outlineLevel="0" collapsed="false">
      <c r="A3" s="34" t="s">
        <v>41</v>
      </c>
      <c r="B3" s="34"/>
      <c r="C3" s="34"/>
      <c r="D3" s="34"/>
      <c r="E3" s="34"/>
    </row>
    <row r="4" customFormat="false" ht="15" hidden="false" customHeight="true" outlineLevel="0" collapsed="false">
      <c r="A4" s="5" t="s">
        <v>42</v>
      </c>
      <c r="B4" s="6" t="s">
        <v>43</v>
      </c>
      <c r="C4" s="35" t="n">
        <v>120</v>
      </c>
      <c r="D4" s="6" t="s">
        <v>43</v>
      </c>
      <c r="E4" s="35" t="n">
        <v>444</v>
      </c>
    </row>
    <row r="5" customFormat="false" ht="15" hidden="false" customHeight="true" outlineLevel="0" collapsed="false">
      <c r="A5" s="36" t="s">
        <v>44</v>
      </c>
      <c r="B5" s="37" t="s">
        <v>45</v>
      </c>
      <c r="C5" s="38" t="n">
        <v>460</v>
      </c>
      <c r="D5" s="37" t="s">
        <v>45</v>
      </c>
      <c r="E5" s="38" t="n">
        <v>460</v>
      </c>
    </row>
    <row r="6" customFormat="false" ht="15" hidden="false" customHeight="true" outlineLevel="0" collapsed="false">
      <c r="A6" s="39" t="s">
        <v>46</v>
      </c>
      <c r="B6" s="40" t="s">
        <v>47</v>
      </c>
      <c r="C6" s="15" t="n">
        <f aca="false">C4*C5</f>
        <v>55200</v>
      </c>
      <c r="D6" s="40" t="s">
        <v>47</v>
      </c>
      <c r="E6" s="15" t="n">
        <f aca="false">E4*E5</f>
        <v>204240</v>
      </c>
    </row>
    <row r="8" customFormat="false" ht="19.5" hidden="false" customHeight="true" outlineLevel="0" collapsed="false">
      <c r="A8" s="34" t="s">
        <v>48</v>
      </c>
      <c r="B8" s="34"/>
      <c r="C8" s="34"/>
      <c r="D8" s="34"/>
      <c r="E8" s="34"/>
    </row>
    <row r="9" customFormat="false" ht="15" hidden="false" customHeight="true" outlineLevel="0" collapsed="false">
      <c r="A9" s="5" t="s">
        <v>49</v>
      </c>
      <c r="B9" s="6" t="s">
        <v>43</v>
      </c>
      <c r="C9" s="35" t="n">
        <v>160</v>
      </c>
      <c r="D9" s="6" t="s">
        <v>43</v>
      </c>
      <c r="E9" s="35" t="n">
        <v>220</v>
      </c>
    </row>
    <row r="10" customFormat="false" ht="15" hidden="false" customHeight="true" outlineLevel="0" collapsed="false">
      <c r="A10" s="36" t="s">
        <v>50</v>
      </c>
      <c r="B10" s="37" t="s">
        <v>45</v>
      </c>
      <c r="C10" s="38" t="n">
        <v>1400</v>
      </c>
      <c r="D10" s="37" t="s">
        <v>45</v>
      </c>
      <c r="E10" s="38" t="n">
        <v>2100</v>
      </c>
    </row>
    <row r="11" customFormat="false" ht="15" hidden="false" customHeight="true" outlineLevel="0" collapsed="false">
      <c r="A11" s="5" t="s">
        <v>10</v>
      </c>
      <c r="B11" s="6" t="s">
        <v>51</v>
      </c>
      <c r="C11" s="35" t="n">
        <v>1982</v>
      </c>
      <c r="D11" s="6" t="s">
        <v>51</v>
      </c>
      <c r="E11" s="35" t="n">
        <v>2021</v>
      </c>
    </row>
    <row r="12" customFormat="false" ht="15" hidden="false" customHeight="true" outlineLevel="0" collapsed="false">
      <c r="A12" s="36" t="s">
        <v>52</v>
      </c>
      <c r="B12" s="37" t="s">
        <v>51</v>
      </c>
      <c r="C12" s="38" t="n">
        <v>2025</v>
      </c>
      <c r="D12" s="37" t="s">
        <v>51</v>
      </c>
      <c r="E12" s="41" t="n">
        <f aca="false">C12</f>
        <v>2025</v>
      </c>
    </row>
    <row r="13" customFormat="false" ht="15" hidden="false" customHeight="true" outlineLevel="0" collapsed="false">
      <c r="A13" s="5" t="s">
        <v>53</v>
      </c>
      <c r="B13" s="6" t="s">
        <v>54</v>
      </c>
      <c r="C13" s="42" t="n">
        <f aca="false">C12-C11</f>
        <v>43</v>
      </c>
      <c r="D13" s="6" t="s">
        <v>54</v>
      </c>
      <c r="E13" s="42" t="n">
        <f aca="false">E12-E11</f>
        <v>4</v>
      </c>
    </row>
    <row r="14" customFormat="false" ht="15" hidden="false" customHeight="true" outlineLevel="0" collapsed="false">
      <c r="A14" s="36" t="s">
        <v>55</v>
      </c>
      <c r="B14" s="37" t="s">
        <v>54</v>
      </c>
      <c r="C14" s="38" t="n">
        <v>80</v>
      </c>
      <c r="D14" s="37" t="s">
        <v>54</v>
      </c>
      <c r="E14" s="38" t="n">
        <v>80</v>
      </c>
    </row>
    <row r="15" customFormat="false" ht="15" hidden="false" customHeight="true" outlineLevel="0" collapsed="false">
      <c r="A15" s="5" t="s">
        <v>56</v>
      </c>
      <c r="B15" s="6" t="s">
        <v>57</v>
      </c>
      <c r="C15" s="43" t="n">
        <f aca="false">MIN(C13/C14, 0.7)</f>
        <v>0.5375</v>
      </c>
      <c r="D15" s="6" t="s">
        <v>57</v>
      </c>
      <c r="E15" s="43" t="n">
        <f aca="false">MIN(E13/E14, 0.7)</f>
        <v>0.05</v>
      </c>
    </row>
    <row r="16" customFormat="false" ht="15" hidden="false" customHeight="true" outlineLevel="0" collapsed="false">
      <c r="A16" s="36" t="s">
        <v>58</v>
      </c>
      <c r="B16" s="37" t="s">
        <v>57</v>
      </c>
      <c r="C16" s="44" t="n">
        <f aca="false">1-C15</f>
        <v>0.4625</v>
      </c>
      <c r="D16" s="37" t="s">
        <v>57</v>
      </c>
      <c r="E16" s="44" t="n">
        <f aca="false">1-E15</f>
        <v>0.95</v>
      </c>
    </row>
    <row r="17" customFormat="false" ht="15" hidden="false" customHeight="true" outlineLevel="0" collapsed="false">
      <c r="A17" s="39" t="s">
        <v>59</v>
      </c>
      <c r="B17" s="40" t="s">
        <v>47</v>
      </c>
      <c r="C17" s="15" t="n">
        <f aca="false">C9*C10*C16</f>
        <v>103600</v>
      </c>
      <c r="D17" s="40" t="s">
        <v>47</v>
      </c>
      <c r="E17" s="15" t="n">
        <f aca="false">E9*E10*E16</f>
        <v>438900</v>
      </c>
    </row>
    <row r="19" customFormat="false" ht="19.5" hidden="false" customHeight="true" outlineLevel="0" collapsed="false">
      <c r="A19" s="34" t="s">
        <v>60</v>
      </c>
      <c r="B19" s="34"/>
      <c r="C19" s="34"/>
      <c r="D19" s="34"/>
      <c r="E19" s="34"/>
    </row>
    <row r="20" customFormat="false" ht="15" hidden="false" customHeight="true" outlineLevel="0" collapsed="false">
      <c r="A20" s="5" t="s">
        <v>61</v>
      </c>
      <c r="B20" s="6" t="s">
        <v>47</v>
      </c>
      <c r="C20" s="45" t="n">
        <f aca="false">C6</f>
        <v>55200</v>
      </c>
      <c r="D20" s="6" t="s">
        <v>47</v>
      </c>
      <c r="E20" s="45" t="n">
        <f aca="false">E6</f>
        <v>204240</v>
      </c>
    </row>
    <row r="21" customFormat="false" ht="15" hidden="false" customHeight="true" outlineLevel="0" collapsed="false">
      <c r="A21" s="36" t="s">
        <v>62</v>
      </c>
      <c r="B21" s="37" t="s">
        <v>47</v>
      </c>
      <c r="C21" s="16" t="n">
        <f aca="false">C17</f>
        <v>103600</v>
      </c>
      <c r="D21" s="37" t="s">
        <v>47</v>
      </c>
      <c r="E21" s="16" t="n">
        <f aca="false">E17</f>
        <v>438900</v>
      </c>
    </row>
    <row r="22" customFormat="false" ht="15" hidden="false" customHeight="true" outlineLevel="0" collapsed="false">
      <c r="A22" s="5" t="s">
        <v>63</v>
      </c>
      <c r="B22" s="6" t="s">
        <v>47</v>
      </c>
      <c r="C22" s="46" t="n">
        <f aca="false">C20+C21</f>
        <v>158800</v>
      </c>
      <c r="D22" s="6" t="s">
        <v>47</v>
      </c>
      <c r="E22" s="46" t="n">
        <f aca="false">E20+E21</f>
        <v>643140</v>
      </c>
    </row>
    <row r="23" customFormat="false" ht="15" hidden="false" customHeight="true" outlineLevel="0" collapsed="false">
      <c r="A23" s="36" t="s">
        <v>64</v>
      </c>
      <c r="B23" s="37" t="s">
        <v>65</v>
      </c>
      <c r="C23" s="47" t="n">
        <v>1.05</v>
      </c>
      <c r="D23" s="37" t="s">
        <v>65</v>
      </c>
      <c r="E23" s="47" t="n">
        <v>1.1</v>
      </c>
    </row>
    <row r="24" customFormat="false" ht="15" hidden="false" customHeight="true" outlineLevel="0" collapsed="false">
      <c r="A24" s="39" t="s">
        <v>27</v>
      </c>
      <c r="B24" s="40" t="s">
        <v>47</v>
      </c>
      <c r="C24" s="15" t="n">
        <f aca="false">C22*C23</f>
        <v>166740</v>
      </c>
      <c r="D24" s="40" t="s">
        <v>47</v>
      </c>
      <c r="E24" s="15" t="n">
        <f aca="false">E22*E23</f>
        <v>707454</v>
      </c>
    </row>
    <row r="26" customFormat="false" ht="15" hidden="false" customHeight="true" outlineLevel="0" collapsed="false">
      <c r="A26" s="5" t="s">
        <v>66</v>
      </c>
      <c r="B26" s="6" t="s">
        <v>47</v>
      </c>
      <c r="C26" s="45" t="n">
        <f aca="false">C21*C23</f>
        <v>108780</v>
      </c>
      <c r="D26" s="6" t="s">
        <v>47</v>
      </c>
      <c r="E26" s="45" t="n">
        <f aca="false">E21*E23</f>
        <v>482790</v>
      </c>
    </row>
    <row r="28" customFormat="false" ht="15" hidden="false" customHeight="true" outlineLevel="0" collapsed="false">
      <c r="A28" s="36" t="s">
        <v>67</v>
      </c>
      <c r="B28" s="37" t="s">
        <v>57</v>
      </c>
      <c r="C28" s="48" t="n">
        <v>0.9</v>
      </c>
      <c r="D28" s="37" t="s">
        <v>57</v>
      </c>
      <c r="E28" s="48" t="n">
        <v>0.9</v>
      </c>
    </row>
    <row r="30" customFormat="false" ht="15" hidden="false" customHeight="true" outlineLevel="0" collapsed="false">
      <c r="A30" s="17" t="s">
        <v>68</v>
      </c>
      <c r="B30" s="49" t="s">
        <v>47</v>
      </c>
      <c r="C30" s="28" t="n">
        <f aca="false">C24*C28</f>
        <v>150066</v>
      </c>
      <c r="D30" s="49" t="s">
        <v>47</v>
      </c>
      <c r="E30" s="28" t="n">
        <f aca="false">E24*E28</f>
        <v>636708.6</v>
      </c>
    </row>
    <row r="32" customFormat="false" ht="18.75" hidden="false" customHeight="true" outlineLevel="0" collapsed="false">
      <c r="A32" s="50" t="s">
        <v>69</v>
      </c>
      <c r="B32" s="50"/>
      <c r="C32" s="50"/>
      <c r="D32" s="50"/>
      <c r="E32" s="50"/>
    </row>
    <row r="33" customFormat="false" ht="15" hidden="false" customHeight="true" outlineLevel="0" collapsed="false">
      <c r="A33" s="51" t="s">
        <v>70</v>
      </c>
      <c r="B33" s="51"/>
      <c r="C33" s="51"/>
      <c r="D33" s="51"/>
      <c r="E33" s="51"/>
    </row>
  </sheetData>
  <mergeCells count="6">
    <mergeCell ref="A1:E1"/>
    <mergeCell ref="A3:E3"/>
    <mergeCell ref="A8:E8"/>
    <mergeCell ref="A19:E19"/>
    <mergeCell ref="A32:E32"/>
    <mergeCell ref="A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6"/>
    <col collapsed="false" customWidth="true" hidden="false" outlineLevel="0" max="4" min="2" style="0" width="20"/>
    <col collapsed="false" customWidth="true" hidden="false" outlineLevel="0" max="5" min="5" style="0" width="28"/>
  </cols>
  <sheetData>
    <row r="1" customFormat="false" ht="30" hidden="false" customHeight="true" outlineLevel="0" collapsed="false">
      <c r="A1" s="32" t="s">
        <v>71</v>
      </c>
      <c r="B1" s="32"/>
      <c r="C1" s="32"/>
      <c r="D1" s="32"/>
      <c r="E1" s="32"/>
    </row>
    <row r="2" customFormat="false" ht="21.75" hidden="false" customHeight="true" outlineLevel="0" collapsed="false">
      <c r="A2" s="52" t="s">
        <v>72</v>
      </c>
      <c r="B2" s="52"/>
      <c r="C2" s="52"/>
      <c r="D2" s="52"/>
      <c r="E2" s="52"/>
    </row>
    <row r="4" customFormat="false" ht="19.5" hidden="false" customHeight="true" outlineLevel="0" collapsed="false">
      <c r="A4" s="34" t="s">
        <v>73</v>
      </c>
      <c r="B4" s="34"/>
      <c r="C4" s="34"/>
      <c r="D4" s="34"/>
      <c r="E4" s="34"/>
    </row>
    <row r="5" customFormat="false" ht="34.5" hidden="false" customHeight="true" outlineLevel="0" collapsed="false">
      <c r="A5" s="4" t="s">
        <v>74</v>
      </c>
      <c r="B5" s="4" t="s">
        <v>75</v>
      </c>
      <c r="C5" s="4" t="s">
        <v>76</v>
      </c>
      <c r="D5" s="4" t="s">
        <v>77</v>
      </c>
      <c r="E5" s="4" t="s">
        <v>78</v>
      </c>
    </row>
    <row r="6" customFormat="false" ht="23.85" hidden="false" customHeight="false" outlineLevel="0" collapsed="false">
      <c r="A6" s="53" t="s">
        <v>79</v>
      </c>
      <c r="B6" s="54" t="n">
        <v>3210</v>
      </c>
      <c r="C6" s="54" t="n">
        <v>3879</v>
      </c>
      <c r="D6" s="54" t="n">
        <v>4469</v>
      </c>
      <c r="E6" s="55" t="s">
        <v>80</v>
      </c>
    </row>
    <row r="7" customFormat="false" ht="23.85" hidden="false" customHeight="false" outlineLevel="0" collapsed="false">
      <c r="A7" s="56" t="s">
        <v>81</v>
      </c>
      <c r="B7" s="57" t="n">
        <v>3400</v>
      </c>
      <c r="C7" s="57" t="n">
        <v>4217</v>
      </c>
      <c r="D7" s="57" t="n">
        <v>5100</v>
      </c>
      <c r="E7" s="58" t="s">
        <v>82</v>
      </c>
    </row>
    <row r="8" customFormat="false" ht="23.85" hidden="false" customHeight="false" outlineLevel="0" collapsed="false">
      <c r="A8" s="53" t="s">
        <v>83</v>
      </c>
      <c r="B8" s="54" t="n">
        <v>2600</v>
      </c>
      <c r="C8" s="54" t="n">
        <v>3100</v>
      </c>
      <c r="D8" s="54" t="n">
        <v>3600</v>
      </c>
      <c r="E8" s="55" t="s">
        <v>84</v>
      </c>
    </row>
    <row r="9" customFormat="false" ht="23.85" hidden="false" customHeight="false" outlineLevel="0" collapsed="false">
      <c r="A9" s="56" t="s">
        <v>85</v>
      </c>
      <c r="B9" s="57" t="n">
        <v>3000</v>
      </c>
      <c r="C9" s="57" t="n">
        <v>3600</v>
      </c>
      <c r="D9" s="57" t="n">
        <v>4200</v>
      </c>
      <c r="E9" s="58" t="s">
        <v>86</v>
      </c>
    </row>
    <row r="10" customFormat="false" ht="23.85" hidden="false" customHeight="false" outlineLevel="0" collapsed="false">
      <c r="A10" s="53" t="s">
        <v>87</v>
      </c>
      <c r="B10" s="54" t="n">
        <v>3800</v>
      </c>
      <c r="C10" s="54" t="n">
        <v>4400</v>
      </c>
      <c r="D10" s="54" t="n">
        <v>5200</v>
      </c>
      <c r="E10" s="55" t="s">
        <v>88</v>
      </c>
    </row>
    <row r="12" customFormat="false" ht="19.5" hidden="false" customHeight="true" outlineLevel="0" collapsed="false">
      <c r="A12" s="34" t="s">
        <v>89</v>
      </c>
      <c r="B12" s="34"/>
      <c r="C12" s="34"/>
      <c r="D12" s="34"/>
      <c r="E12" s="34"/>
    </row>
    <row r="13" customFormat="false" ht="31.5" hidden="false" customHeight="true" outlineLevel="0" collapsed="false">
      <c r="A13" s="4" t="s">
        <v>37</v>
      </c>
      <c r="B13" s="4" t="s">
        <v>90</v>
      </c>
      <c r="C13" s="4" t="s">
        <v>38</v>
      </c>
      <c r="D13" s="4" t="s">
        <v>91</v>
      </c>
      <c r="E13" s="4" t="s">
        <v>38</v>
      </c>
    </row>
    <row r="14" customFormat="false" ht="15" hidden="false" customHeight="false" outlineLevel="0" collapsed="false">
      <c r="A14" s="53" t="s">
        <v>49</v>
      </c>
      <c r="B14" s="59" t="n">
        <f aca="false">Wertermittlung!C9</f>
        <v>160</v>
      </c>
      <c r="C14" s="60" t="s">
        <v>43</v>
      </c>
      <c r="D14" s="59" t="n">
        <f aca="false">Wertermittlung!E9</f>
        <v>220</v>
      </c>
      <c r="E14" s="60" t="s">
        <v>43</v>
      </c>
    </row>
    <row r="15" customFormat="false" ht="23.85" hidden="false" customHeight="false" outlineLevel="0" collapsed="false">
      <c r="A15" s="61" t="s">
        <v>92</v>
      </c>
      <c r="B15" s="62" t="s">
        <v>93</v>
      </c>
      <c r="C15" s="63"/>
      <c r="D15" s="62" t="s">
        <v>94</v>
      </c>
      <c r="E15" s="63"/>
    </row>
    <row r="16" customFormat="false" ht="15" hidden="false" customHeight="false" outlineLevel="0" collapsed="false">
      <c r="A16" s="53" t="s">
        <v>95</v>
      </c>
      <c r="B16" s="54" t="n">
        <v>2800</v>
      </c>
      <c r="C16" s="60" t="s">
        <v>96</v>
      </c>
      <c r="D16" s="54" t="n">
        <v>3900</v>
      </c>
      <c r="E16" s="60" t="s">
        <v>96</v>
      </c>
    </row>
    <row r="17" customFormat="false" ht="15" hidden="false" customHeight="false" outlineLevel="0" collapsed="false">
      <c r="A17" s="61" t="s">
        <v>97</v>
      </c>
      <c r="B17" s="64" t="n">
        <v>3200</v>
      </c>
      <c r="C17" s="63" t="s">
        <v>96</v>
      </c>
      <c r="D17" s="64" t="n">
        <v>4300</v>
      </c>
      <c r="E17" s="63" t="s">
        <v>96</v>
      </c>
    </row>
    <row r="18" customFormat="false" ht="15" hidden="false" customHeight="false" outlineLevel="0" collapsed="false">
      <c r="A18" s="53" t="s">
        <v>98</v>
      </c>
      <c r="B18" s="54" t="n">
        <v>3600</v>
      </c>
      <c r="C18" s="60" t="s">
        <v>96</v>
      </c>
      <c r="D18" s="54" t="n">
        <v>4700</v>
      </c>
      <c r="E18" s="60" t="s">
        <v>96</v>
      </c>
    </row>
    <row r="20" customFormat="false" ht="15" hidden="false" customHeight="false" outlineLevel="0" collapsed="false">
      <c r="A20" s="65" t="s">
        <v>99</v>
      </c>
      <c r="B20" s="66" t="n">
        <f aca="false">B14*B16</f>
        <v>448000</v>
      </c>
      <c r="C20" s="67" t="s">
        <v>47</v>
      </c>
      <c r="D20" s="66" t="n">
        <f aca="false">D14*D16</f>
        <v>858000</v>
      </c>
      <c r="E20" s="67" t="s">
        <v>47</v>
      </c>
    </row>
    <row r="21" customFormat="false" ht="23.85" hidden="false" customHeight="false" outlineLevel="0" collapsed="false">
      <c r="A21" s="68" t="s">
        <v>100</v>
      </c>
      <c r="B21" s="18" t="n">
        <f aca="false">B14*B17</f>
        <v>512000</v>
      </c>
      <c r="C21" s="69" t="s">
        <v>47</v>
      </c>
      <c r="D21" s="18" t="n">
        <f aca="false">D14*D17</f>
        <v>946000</v>
      </c>
      <c r="E21" s="69" t="s">
        <v>47</v>
      </c>
    </row>
    <row r="22" customFormat="false" ht="15" hidden="false" customHeight="false" outlineLevel="0" collapsed="false">
      <c r="A22" s="70" t="s">
        <v>101</v>
      </c>
      <c r="B22" s="71" t="n">
        <f aca="false">B14*B18</f>
        <v>576000</v>
      </c>
      <c r="C22" s="72" t="s">
        <v>47</v>
      </c>
      <c r="D22" s="71" t="n">
        <f aca="false">D14*D18</f>
        <v>1034000</v>
      </c>
      <c r="E22" s="72" t="s">
        <v>47</v>
      </c>
    </row>
    <row r="24" customFormat="false" ht="19.5" hidden="false" customHeight="true" outlineLevel="0" collapsed="false">
      <c r="A24" s="34" t="s">
        <v>102</v>
      </c>
      <c r="B24" s="34"/>
      <c r="C24" s="34"/>
      <c r="D24" s="34"/>
      <c r="E24" s="34"/>
    </row>
    <row r="25" customFormat="false" ht="15" hidden="false" customHeight="false" outlineLevel="0" collapsed="false">
      <c r="A25" s="4" t="s">
        <v>2</v>
      </c>
      <c r="B25" s="4" t="s">
        <v>103</v>
      </c>
      <c r="C25" s="4" t="s">
        <v>104</v>
      </c>
      <c r="D25" s="4" t="s">
        <v>5</v>
      </c>
      <c r="E25" s="4" t="s">
        <v>105</v>
      </c>
    </row>
    <row r="26" customFormat="false" ht="23.85" hidden="false" customHeight="false" outlineLevel="0" collapsed="false">
      <c r="A26" s="53" t="s">
        <v>106</v>
      </c>
      <c r="B26" s="73" t="n">
        <f aca="false">Wertermittlung!C24</f>
        <v>166740</v>
      </c>
      <c r="C26" s="73" t="n">
        <f aca="false">Wertermittlung!E24</f>
        <v>707454</v>
      </c>
      <c r="D26" s="74" t="n">
        <f aca="false">B26+C26</f>
        <v>874194</v>
      </c>
      <c r="E26" s="55" t="s">
        <v>107</v>
      </c>
    </row>
    <row r="27" customFormat="false" ht="23.85" hidden="false" customHeight="false" outlineLevel="0" collapsed="false">
      <c r="A27" s="61" t="s">
        <v>108</v>
      </c>
      <c r="B27" s="75" t="n">
        <f aca="false">B20</f>
        <v>448000</v>
      </c>
      <c r="C27" s="75" t="n">
        <f aca="false">D20</f>
        <v>858000</v>
      </c>
      <c r="D27" s="75" t="n">
        <f aca="false">B27+C27</f>
        <v>1306000</v>
      </c>
      <c r="E27" s="76" t="s">
        <v>109</v>
      </c>
    </row>
    <row r="28" customFormat="false" ht="23.85" hidden="false" customHeight="false" outlineLevel="0" collapsed="false">
      <c r="A28" s="68" t="s">
        <v>110</v>
      </c>
      <c r="B28" s="18" t="n">
        <f aca="false">B21</f>
        <v>512000</v>
      </c>
      <c r="C28" s="18" t="n">
        <f aca="false">D21</f>
        <v>946000</v>
      </c>
      <c r="D28" s="18" t="n">
        <f aca="false">B28+C28</f>
        <v>1458000</v>
      </c>
      <c r="E28" s="77" t="s">
        <v>111</v>
      </c>
    </row>
    <row r="29" customFormat="false" ht="15" hidden="false" customHeight="false" outlineLevel="0" collapsed="false">
      <c r="A29" s="53" t="s">
        <v>112</v>
      </c>
      <c r="B29" s="74" t="n">
        <f aca="false">B22</f>
        <v>576000</v>
      </c>
      <c r="C29" s="74" t="n">
        <f aca="false">D22</f>
        <v>1034000</v>
      </c>
      <c r="D29" s="74" t="n">
        <f aca="false">B29+C29</f>
        <v>1610000</v>
      </c>
      <c r="E29" s="55" t="s">
        <v>113</v>
      </c>
    </row>
    <row r="30" customFormat="false" ht="23.85" hidden="false" customHeight="false" outlineLevel="0" collapsed="false">
      <c r="A30" s="61" t="s">
        <v>114</v>
      </c>
      <c r="B30" s="78" t="n">
        <f aca="false">B28-B26</f>
        <v>345260</v>
      </c>
      <c r="C30" s="78" t="n">
        <f aca="false">C28-C26</f>
        <v>238546</v>
      </c>
      <c r="D30" s="78" t="n">
        <f aca="false">B30+C30</f>
        <v>583806</v>
      </c>
      <c r="E30" s="79" t="s">
        <v>115</v>
      </c>
    </row>
    <row r="32" customFormat="false" ht="45" hidden="false" customHeight="true" outlineLevel="0" collapsed="false">
      <c r="A32" s="80" t="s">
        <v>116</v>
      </c>
      <c r="B32" s="80"/>
      <c r="C32" s="80"/>
      <c r="D32" s="80"/>
      <c r="E32" s="80"/>
    </row>
    <row r="33" customFormat="false" ht="30" hidden="false" customHeight="true" outlineLevel="0" collapsed="false">
      <c r="A33" s="81" t="s">
        <v>117</v>
      </c>
      <c r="B33" s="81"/>
      <c r="C33" s="81"/>
      <c r="D33" s="81"/>
      <c r="E33" s="81"/>
    </row>
  </sheetData>
  <mergeCells count="7">
    <mergeCell ref="A1:E1"/>
    <mergeCell ref="A2:E2"/>
    <mergeCell ref="A4:E4"/>
    <mergeCell ref="A12:E12"/>
    <mergeCell ref="A24:E24"/>
    <mergeCell ref="A32:E32"/>
    <mergeCell ref="A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8"/>
    <col collapsed="false" customWidth="true" hidden="false" outlineLevel="0" max="5" min="2" style="1" width="20"/>
  </cols>
  <sheetData>
    <row r="1" customFormat="false" ht="30" hidden="false" customHeight="true" outlineLevel="0" collapsed="false">
      <c r="A1" s="32" t="s">
        <v>118</v>
      </c>
      <c r="B1" s="32"/>
      <c r="C1" s="32"/>
      <c r="D1" s="32"/>
      <c r="E1" s="32"/>
    </row>
    <row r="3" customFormat="false" ht="19.5" hidden="false" customHeight="true" outlineLevel="0" collapsed="false">
      <c r="A3" s="34" t="s">
        <v>119</v>
      </c>
      <c r="B3" s="34"/>
      <c r="C3" s="34"/>
      <c r="D3" s="34"/>
      <c r="E3" s="34"/>
    </row>
    <row r="4" customFormat="false" ht="15" hidden="false" customHeight="true" outlineLevel="0" collapsed="false">
      <c r="A4" s="4" t="s">
        <v>37</v>
      </c>
      <c r="B4" s="4" t="s">
        <v>24</v>
      </c>
      <c r="C4" s="82" t="s">
        <v>120</v>
      </c>
      <c r="D4" s="82"/>
      <c r="E4" s="82"/>
    </row>
    <row r="5" customFormat="false" ht="15" hidden="false" customHeight="true" outlineLevel="0" collapsed="false">
      <c r="A5" s="7" t="s">
        <v>121</v>
      </c>
      <c r="B5" s="83" t="n">
        <f aca="false">Wertermittlung!C30+Wertermittlung!E30</f>
        <v>786774.6</v>
      </c>
      <c r="C5" s="24" t="s">
        <v>122</v>
      </c>
      <c r="D5" s="24"/>
      <c r="E5" s="24"/>
    </row>
    <row r="6" customFormat="false" ht="15" hidden="false" customHeight="true" outlineLevel="0" collapsed="false">
      <c r="A6" s="5" t="s">
        <v>123</v>
      </c>
      <c r="B6" s="35" t="n">
        <v>3</v>
      </c>
      <c r="C6" s="26" t="s">
        <v>124</v>
      </c>
      <c r="D6" s="26"/>
      <c r="E6" s="26"/>
    </row>
    <row r="7" customFormat="false" ht="15" hidden="false" customHeight="true" outlineLevel="0" collapsed="false">
      <c r="A7" s="7" t="s">
        <v>125</v>
      </c>
      <c r="B7" s="27" t="n">
        <v>400000</v>
      </c>
      <c r="C7" s="24" t="s">
        <v>126</v>
      </c>
      <c r="D7" s="24"/>
      <c r="E7" s="24"/>
    </row>
    <row r="8" customFormat="false" ht="15" hidden="false" customHeight="true" outlineLevel="0" collapsed="false">
      <c r="A8" s="5" t="s">
        <v>127</v>
      </c>
      <c r="B8" s="35" t="n">
        <v>74</v>
      </c>
      <c r="C8" s="26" t="s">
        <v>128</v>
      </c>
      <c r="D8" s="26"/>
      <c r="E8" s="26"/>
    </row>
    <row r="9" customFormat="false" ht="15" hidden="false" customHeight="true" outlineLevel="0" collapsed="false">
      <c r="A9" s="7" t="s">
        <v>129</v>
      </c>
      <c r="B9" s="27" t="n">
        <v>2025</v>
      </c>
      <c r="C9" s="24" t="s">
        <v>130</v>
      </c>
      <c r="D9" s="24"/>
      <c r="E9" s="24"/>
    </row>
    <row r="11" customFormat="false" ht="19.5" hidden="false" customHeight="true" outlineLevel="0" collapsed="false">
      <c r="A11" s="34" t="s">
        <v>131</v>
      </c>
      <c r="B11" s="34"/>
      <c r="C11" s="34"/>
      <c r="D11" s="34"/>
      <c r="E11" s="34"/>
    </row>
    <row r="12" customFormat="false" ht="15" hidden="false" customHeight="true" outlineLevel="0" collapsed="false">
      <c r="A12" s="4" t="s">
        <v>2</v>
      </c>
      <c r="B12" s="4" t="s">
        <v>132</v>
      </c>
      <c r="C12" s="4" t="s">
        <v>133</v>
      </c>
      <c r="D12" s="4" t="s">
        <v>134</v>
      </c>
      <c r="E12" s="4" t="s">
        <v>5</v>
      </c>
    </row>
    <row r="13" customFormat="false" ht="15" hidden="false" customHeight="true" outlineLevel="0" collapsed="false">
      <c r="A13" s="5" t="s">
        <v>135</v>
      </c>
      <c r="B13" s="46" t="n">
        <f aca="false">B5/B6</f>
        <v>262258.2</v>
      </c>
      <c r="C13" s="84" t="n">
        <f aca="false">B13</f>
        <v>262258.2</v>
      </c>
      <c r="D13" s="84" t="n">
        <f aca="false">B13</f>
        <v>262258.2</v>
      </c>
      <c r="E13" s="15" t="n">
        <f aca="false">B13+C13+D13</f>
        <v>786774.6</v>
      </c>
    </row>
    <row r="14" customFormat="false" ht="15" hidden="false" customHeight="true" outlineLevel="0" collapsed="false">
      <c r="A14" s="36" t="s">
        <v>136</v>
      </c>
      <c r="B14" s="16" t="n">
        <f aca="false">B7</f>
        <v>400000</v>
      </c>
      <c r="C14" s="16" t="n">
        <f aca="false">B7</f>
        <v>400000</v>
      </c>
      <c r="D14" s="16" t="n">
        <f aca="false">B7</f>
        <v>400000</v>
      </c>
      <c r="E14" s="15" t="n">
        <f aca="false">B14+C14+D14</f>
        <v>1200000</v>
      </c>
    </row>
    <row r="15" customFormat="false" ht="15" hidden="false" customHeight="true" outlineLevel="0" collapsed="false">
      <c r="A15" s="5" t="s">
        <v>137</v>
      </c>
      <c r="B15" s="46" t="n">
        <f aca="false">MAX(B13-B14,0)</f>
        <v>0</v>
      </c>
      <c r="C15" s="46" t="n">
        <f aca="false">MAX(C13-C14,0)</f>
        <v>0</v>
      </c>
      <c r="D15" s="46" t="n">
        <f aca="false">MAX(D13-D14,0)</f>
        <v>0</v>
      </c>
      <c r="E15" s="15" t="n">
        <f aca="false">B15+C15+D15</f>
        <v>0</v>
      </c>
    </row>
    <row r="16" customFormat="false" ht="15" hidden="false" customHeight="true" outlineLevel="0" collapsed="false">
      <c r="A16" s="36" t="s">
        <v>138</v>
      </c>
      <c r="B16" s="85" t="n">
        <f aca="false">IF(B15=0,0,IF(B15&lt;=75000,0.07,IF(B15&lt;=300000,0.11,IF(B15&lt;=600000,0.15,0.19))))</f>
        <v>0</v>
      </c>
      <c r="C16" s="85" t="n">
        <f aca="false">IF(C15=0,0,IF(C15&lt;=75000,0.07,IF(C15&lt;=300000,0.11,IF(C15&lt;=600000,0.15,0.19))))</f>
        <v>0</v>
      </c>
      <c r="D16" s="85" t="n">
        <f aca="false">IF(D15=0,0,IF(D15&lt;=75000,0.07,IF(D15&lt;=300000,0.11,IF(D15&lt;=600000,0.15,0.19))))</f>
        <v>0</v>
      </c>
      <c r="E16" s="37" t="s">
        <v>7</v>
      </c>
    </row>
    <row r="17" customFormat="false" ht="15" hidden="false" customHeight="true" outlineLevel="0" collapsed="false">
      <c r="A17" s="17" t="s">
        <v>139</v>
      </c>
      <c r="B17" s="28" t="n">
        <f aca="false">B15*B16</f>
        <v>0</v>
      </c>
      <c r="C17" s="28" t="n">
        <f aca="false">C15*C16</f>
        <v>0</v>
      </c>
      <c r="D17" s="28" t="n">
        <f aca="false">D15*D16</f>
        <v>0</v>
      </c>
      <c r="E17" s="86" t="n">
        <f aca="false">B17+C17+D17</f>
        <v>0</v>
      </c>
    </row>
    <row r="20" customFormat="false" ht="19.5" hidden="false" customHeight="true" outlineLevel="0" collapsed="false">
      <c r="A20" s="34" t="s">
        <v>140</v>
      </c>
      <c r="B20" s="34"/>
      <c r="C20" s="34"/>
      <c r="D20" s="34"/>
      <c r="E20" s="34"/>
    </row>
    <row r="21" customFormat="false" ht="15" hidden="false" customHeight="true" outlineLevel="0" collapsed="false">
      <c r="A21" s="4" t="s">
        <v>2</v>
      </c>
      <c r="B21" s="82" t="s">
        <v>141</v>
      </c>
      <c r="C21" s="82"/>
      <c r="D21" s="82" t="s">
        <v>142</v>
      </c>
      <c r="E21" s="82"/>
    </row>
    <row r="22" customFormat="false" ht="15" hidden="false" customHeight="true" outlineLevel="0" collapsed="false">
      <c r="A22" s="5" t="s">
        <v>143</v>
      </c>
      <c r="B22" s="87" t="n">
        <f aca="false">B5</f>
        <v>786774.6</v>
      </c>
      <c r="C22" s="87"/>
      <c r="D22" s="87" t="n">
        <f aca="false">B5</f>
        <v>786774.6</v>
      </c>
      <c r="E22" s="87"/>
    </row>
    <row r="23" customFormat="false" ht="15" hidden="false" customHeight="true" outlineLevel="0" collapsed="false">
      <c r="A23" s="7" t="s">
        <v>144</v>
      </c>
      <c r="B23" s="88" t="n">
        <f aca="false">B7*B6</f>
        <v>1200000</v>
      </c>
      <c r="C23" s="88"/>
      <c r="D23" s="88" t="n">
        <f aca="false">B7*B6</f>
        <v>1200000</v>
      </c>
      <c r="E23" s="88"/>
    </row>
    <row r="24" customFormat="false" ht="15" hidden="false" customHeight="true" outlineLevel="0" collapsed="false">
      <c r="A24" s="5" t="s">
        <v>145</v>
      </c>
      <c r="B24" s="89" t="n">
        <f aca="false">MAX(B5-B7*B6,0)</f>
        <v>0</v>
      </c>
      <c r="C24" s="89"/>
      <c r="D24" s="89" t="n">
        <f aca="false">MAX(B5-B7*B6,0)</f>
        <v>0</v>
      </c>
      <c r="E24" s="89"/>
    </row>
    <row r="25" customFormat="false" ht="15" hidden="false" customHeight="true" outlineLevel="0" collapsed="false">
      <c r="A25" s="19" t="s">
        <v>146</v>
      </c>
      <c r="B25" s="90" t="n">
        <f aca="false">B17+C17+D17</f>
        <v>0</v>
      </c>
      <c r="C25" s="90"/>
      <c r="D25" s="90" t="n">
        <f aca="false">MAX(B5-B7*B6,0)*IF(MAX(B5-B7*B6,0)&lt;=75000,0.07,IF(MAX(B5-B7*B6,0)&lt;=300000,0.11,0.15))</f>
        <v>0</v>
      </c>
      <c r="E25" s="90"/>
    </row>
    <row r="26" customFormat="false" ht="15" hidden="false" customHeight="true" outlineLevel="0" collapsed="false">
      <c r="A26" s="17" t="s">
        <v>147</v>
      </c>
      <c r="B26" s="91" t="n">
        <f aca="false">D25-B25</f>
        <v>0</v>
      </c>
      <c r="C26" s="91"/>
      <c r="D26" s="29" t="s">
        <v>148</v>
      </c>
      <c r="E26" s="29"/>
    </row>
    <row r="30" customFormat="false" ht="34.5" hidden="false" customHeight="true" outlineLevel="0" collapsed="false">
      <c r="A30" s="92" t="s">
        <v>149</v>
      </c>
      <c r="B30" s="92"/>
      <c r="C30" s="92"/>
      <c r="D30" s="92"/>
      <c r="E30" s="92"/>
    </row>
    <row r="31" customFormat="false" ht="34.5" hidden="false" customHeight="true" outlineLevel="0" collapsed="false">
      <c r="A31" s="93" t="s">
        <v>150</v>
      </c>
      <c r="B31" s="93"/>
      <c r="C31" s="93"/>
      <c r="D31" s="93"/>
      <c r="E31" s="93"/>
    </row>
    <row r="40" customFormat="false" ht="15" hidden="false" customHeight="true" outlineLevel="0" collapsed="false">
      <c r="A40" s="94" t="n">
        <f aca="false">B17+C17+D17</f>
        <v>0</v>
      </c>
    </row>
    <row r="41" customFormat="false" ht="15" hidden="false" customHeight="true" outlineLevel="0" collapsed="false">
      <c r="A41" s="95" t="n">
        <f aca="false">B26</f>
        <v>0</v>
      </c>
    </row>
  </sheetData>
  <mergeCells count="24">
    <mergeCell ref="A1:E1"/>
    <mergeCell ref="A3:E3"/>
    <mergeCell ref="C4:E4"/>
    <mergeCell ref="C5:E5"/>
    <mergeCell ref="C6:E6"/>
    <mergeCell ref="C7:E7"/>
    <mergeCell ref="C8:E8"/>
    <mergeCell ref="C9:E9"/>
    <mergeCell ref="A11:E11"/>
    <mergeCell ref="A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A30:E30"/>
    <mergeCell ref="A31:E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20"/>
  </cols>
  <sheetData>
    <row r="1" customFormat="false" ht="30" hidden="false" customHeight="true" outlineLevel="0" collapsed="false">
      <c r="A1" s="32" t="s">
        <v>151</v>
      </c>
      <c r="B1" s="32"/>
      <c r="C1" s="32"/>
      <c r="D1" s="32"/>
    </row>
    <row r="2" customFormat="false" ht="24.75" hidden="false" customHeight="true" outlineLevel="0" collapsed="false">
      <c r="A2" s="92" t="s">
        <v>152</v>
      </c>
      <c r="B2" s="92"/>
      <c r="C2" s="92"/>
      <c r="D2" s="92"/>
    </row>
    <row r="4" customFormat="false" ht="21.75" hidden="false" customHeight="true" outlineLevel="0" collapsed="false">
      <c r="A4" s="34" t="s">
        <v>153</v>
      </c>
      <c r="B4" s="34"/>
      <c r="C4" s="34"/>
      <c r="D4" s="34"/>
    </row>
    <row r="5" customFormat="false" ht="15" hidden="false" customHeight="true" outlineLevel="0" collapsed="false">
      <c r="A5" s="4" t="s">
        <v>2</v>
      </c>
      <c r="B5" s="4" t="s">
        <v>132</v>
      </c>
      <c r="C5" s="4" t="s">
        <v>133</v>
      </c>
      <c r="D5" s="4" t="s">
        <v>134</v>
      </c>
    </row>
    <row r="6" customFormat="false" ht="15" hidden="false" customHeight="true" outlineLevel="0" collapsed="false">
      <c r="A6" s="5" t="s">
        <v>154</v>
      </c>
      <c r="B6" s="6" t="s">
        <v>155</v>
      </c>
      <c r="C6" s="6" t="s">
        <v>156</v>
      </c>
      <c r="D6" s="6" t="s">
        <v>157</v>
      </c>
    </row>
    <row r="7" customFormat="false" ht="15" hidden="false" customHeight="true" outlineLevel="0" collapsed="false">
      <c r="A7" s="36" t="s">
        <v>158</v>
      </c>
      <c r="B7" s="16" t="n">
        <f aca="false">Wertermittlung!C30</f>
        <v>150066</v>
      </c>
      <c r="C7" s="16" t="n">
        <f aca="false">Wertermittlung!E30</f>
        <v>636708.6</v>
      </c>
      <c r="D7" s="14" t="n">
        <f aca="false">(Wertermittlung!C30+Wertermittlung!E30)/3</f>
        <v>262258.2</v>
      </c>
    </row>
    <row r="8" customFormat="false" ht="15" hidden="false" customHeight="true" outlineLevel="0" collapsed="false">
      <c r="A8" s="5" t="s">
        <v>159</v>
      </c>
      <c r="B8" s="25" t="n">
        <v>400000</v>
      </c>
      <c r="C8" s="25" t="n">
        <v>400000</v>
      </c>
      <c r="D8" s="25" t="n">
        <v>400000</v>
      </c>
    </row>
    <row r="9" customFormat="false" ht="15" hidden="false" customHeight="true" outlineLevel="0" collapsed="false">
      <c r="A9" s="36" t="s">
        <v>137</v>
      </c>
      <c r="B9" s="14" t="n">
        <f aca="false">MAX(B7-B8,0)</f>
        <v>0</v>
      </c>
      <c r="C9" s="14" t="n">
        <f aca="false">MAX(C7-C8,0)</f>
        <v>236708.6</v>
      </c>
      <c r="D9" s="14" t="n">
        <f aca="false">MAX(D7-D8,0)</f>
        <v>0</v>
      </c>
    </row>
    <row r="10" customFormat="false" ht="15" hidden="false" customHeight="true" outlineLevel="0" collapsed="false">
      <c r="A10" s="17" t="s">
        <v>160</v>
      </c>
      <c r="B10" s="28" t="n">
        <f aca="false">MAX(B9,0)*IF(B9&lt;=75000,0.07,IF(B9&lt;=300000,0.11,IF(B9&lt;=600000,0.15,0.19)))</f>
        <v>0</v>
      </c>
      <c r="C10" s="28" t="n">
        <f aca="false">MAX(C9,0)*IF(C9&lt;=75000,0.07,IF(C9&lt;=300000,0.11,IF(C9&lt;=600000,0.15,0.19)))</f>
        <v>26037.946</v>
      </c>
      <c r="D10" s="28" t="n">
        <f aca="false">MAX(D9,0)*IF(D9&lt;=75000,0.07,IF(D9&lt;=300000,0.11,IF(D9&lt;=600000,0.15,0.19)))</f>
        <v>0</v>
      </c>
    </row>
    <row r="11" customFormat="false" ht="15" hidden="false" customHeight="true" outlineLevel="0" collapsed="false">
      <c r="A11" s="39" t="s">
        <v>161</v>
      </c>
      <c r="B11" s="15" t="n">
        <f aca="false">B10+C10+D10</f>
        <v>26037.946</v>
      </c>
      <c r="C11" s="96" t="s">
        <v>162</v>
      </c>
      <c r="D11" s="96"/>
    </row>
    <row r="13" customFormat="false" ht="21.75" hidden="false" customHeight="true" outlineLevel="0" collapsed="false">
      <c r="A13" s="34" t="s">
        <v>163</v>
      </c>
      <c r="B13" s="34"/>
      <c r="C13" s="34"/>
      <c r="D13" s="34"/>
    </row>
    <row r="14" customFormat="false" ht="15" hidden="false" customHeight="true" outlineLevel="0" collapsed="false">
      <c r="A14" s="4" t="s">
        <v>2</v>
      </c>
      <c r="B14" s="4" t="s">
        <v>132</v>
      </c>
      <c r="C14" s="4" t="s">
        <v>133</v>
      </c>
      <c r="D14" s="4" t="s">
        <v>134</v>
      </c>
    </row>
    <row r="15" customFormat="false" ht="15" hidden="false" customHeight="true" outlineLevel="0" collapsed="false">
      <c r="A15" s="5" t="s">
        <v>154</v>
      </c>
      <c r="B15" s="6" t="s">
        <v>164</v>
      </c>
      <c r="C15" s="6" t="s">
        <v>164</v>
      </c>
      <c r="D15" s="6" t="s">
        <v>164</v>
      </c>
    </row>
    <row r="16" customFormat="false" ht="15" hidden="false" customHeight="true" outlineLevel="0" collapsed="false">
      <c r="A16" s="36" t="s">
        <v>165</v>
      </c>
      <c r="B16" s="14" t="n">
        <f aca="false">(Wertermittlung!C30+Wertermittlung!E30)/3</f>
        <v>262258.2</v>
      </c>
      <c r="C16" s="14" t="n">
        <f aca="false">B16</f>
        <v>262258.2</v>
      </c>
      <c r="D16" s="14" t="n">
        <f aca="false">B16</f>
        <v>262258.2</v>
      </c>
    </row>
    <row r="17" customFormat="false" ht="15" hidden="false" customHeight="true" outlineLevel="0" collapsed="false">
      <c r="A17" s="5" t="s">
        <v>159</v>
      </c>
      <c r="B17" s="45" t="n">
        <f aca="false">B8</f>
        <v>400000</v>
      </c>
      <c r="C17" s="45" t="n">
        <f aca="false">C8</f>
        <v>400000</v>
      </c>
      <c r="D17" s="45" t="n">
        <f aca="false">D8</f>
        <v>400000</v>
      </c>
    </row>
    <row r="18" customFormat="false" ht="15" hidden="false" customHeight="true" outlineLevel="0" collapsed="false">
      <c r="A18" s="36" t="s">
        <v>137</v>
      </c>
      <c r="B18" s="14" t="n">
        <f aca="false">MAX(B16-B17,0)</f>
        <v>0</v>
      </c>
      <c r="C18" s="14" t="n">
        <f aca="false">MAX(C16-C17,0)</f>
        <v>0</v>
      </c>
      <c r="D18" s="14" t="n">
        <f aca="false">MAX(D16-D17,0)</f>
        <v>0</v>
      </c>
    </row>
    <row r="19" customFormat="false" ht="15" hidden="false" customHeight="true" outlineLevel="0" collapsed="false">
      <c r="A19" s="17" t="s">
        <v>160</v>
      </c>
      <c r="B19" s="28" t="n">
        <f aca="false">MAX(B18,0)*IF(B18&lt;=75000,0.07,IF(B18&lt;=300000,0.11,IF(B18&lt;=600000,0.15,0.19)))</f>
        <v>0</v>
      </c>
      <c r="C19" s="28" t="n">
        <f aca="false">MAX(C18,0)*IF(C18&lt;=75000,0.07,IF(C18&lt;=300000,0.11,IF(C18&lt;=600000,0.15,0.19)))</f>
        <v>0</v>
      </c>
      <c r="D19" s="28" t="n">
        <f aca="false">MAX(D18,0)*IF(D18&lt;=75000,0.07,IF(D18&lt;=300000,0.11,IF(D18&lt;=600000,0.15,0.19)))</f>
        <v>0</v>
      </c>
    </row>
    <row r="20" customFormat="false" ht="15" hidden="false" customHeight="true" outlineLevel="0" collapsed="false">
      <c r="A20" s="39" t="s">
        <v>166</v>
      </c>
      <c r="B20" s="15" t="n">
        <f aca="false">B19+C19+D19</f>
        <v>0</v>
      </c>
      <c r="C20" s="96" t="s">
        <v>167</v>
      </c>
      <c r="D20" s="96"/>
    </row>
    <row r="22" customFormat="false" ht="21.75" hidden="false" customHeight="true" outlineLevel="0" collapsed="false">
      <c r="A22" s="34" t="s">
        <v>168</v>
      </c>
      <c r="B22" s="34"/>
      <c r="C22" s="34"/>
      <c r="D22" s="34"/>
    </row>
    <row r="23" customFormat="false" ht="15" hidden="false" customHeight="true" outlineLevel="0" collapsed="false">
      <c r="A23" s="4" t="s">
        <v>2</v>
      </c>
      <c r="B23" s="82" t="s">
        <v>169</v>
      </c>
      <c r="C23" s="82"/>
      <c r="D23" s="82"/>
    </row>
    <row r="24" customFormat="false" ht="15" hidden="false" customHeight="true" outlineLevel="0" collapsed="false">
      <c r="A24" s="5" t="s">
        <v>170</v>
      </c>
      <c r="B24" s="89" t="n">
        <f aca="false">Wertermittlung!C30+Wertermittlung!E30</f>
        <v>786774.6</v>
      </c>
      <c r="C24" s="89"/>
      <c r="D24" s="89"/>
    </row>
    <row r="25" customFormat="false" ht="15" hidden="false" customHeight="true" outlineLevel="0" collapsed="false">
      <c r="A25" s="7" t="s">
        <v>171</v>
      </c>
      <c r="B25" s="90" t="n">
        <f aca="false">(Wertermittlung!C24+Wertermittlung!E24)*0.035</f>
        <v>30596.79</v>
      </c>
      <c r="C25" s="90"/>
      <c r="D25" s="90"/>
    </row>
    <row r="26" customFormat="false" ht="15" hidden="false" customHeight="true" outlineLevel="0" collapsed="false">
      <c r="A26" s="5" t="s">
        <v>172</v>
      </c>
      <c r="B26" s="97" t="n">
        <v>8.06</v>
      </c>
      <c r="C26" s="97"/>
      <c r="D26" s="97"/>
    </row>
    <row r="27" customFormat="false" ht="15" hidden="false" customHeight="true" outlineLevel="0" collapsed="false">
      <c r="A27" s="7" t="s">
        <v>173</v>
      </c>
      <c r="B27" s="90" t="n">
        <f aca="false">C25*C26</f>
        <v>0</v>
      </c>
      <c r="C27" s="90"/>
      <c r="D27" s="90"/>
    </row>
    <row r="28" customFormat="false" ht="15" hidden="false" customHeight="true" outlineLevel="0" collapsed="false">
      <c r="A28" s="13" t="s">
        <v>174</v>
      </c>
      <c r="B28" s="89" t="n">
        <f aca="false">MAX(C24-C27,0)</f>
        <v>0</v>
      </c>
      <c r="C28" s="89"/>
      <c r="D28" s="89"/>
    </row>
    <row r="29" customFormat="false" ht="15" hidden="false" customHeight="true" outlineLevel="0" collapsed="false">
      <c r="A29" s="7" t="s">
        <v>175</v>
      </c>
      <c r="B29" s="90" t="n">
        <f aca="false">400000*3</f>
        <v>1200000</v>
      </c>
      <c r="C29" s="90"/>
      <c r="D29" s="90"/>
    </row>
    <row r="30" customFormat="false" ht="15" hidden="false" customHeight="true" outlineLevel="0" collapsed="false">
      <c r="A30" s="5" t="s">
        <v>176</v>
      </c>
      <c r="B30" s="89" t="n">
        <f aca="false">MAX(C28-C29,0)</f>
        <v>0</v>
      </c>
      <c r="C30" s="89"/>
      <c r="D30" s="89"/>
    </row>
    <row r="31" customFormat="false" ht="15" hidden="false" customHeight="true" outlineLevel="0" collapsed="false">
      <c r="A31" s="98" t="s">
        <v>177</v>
      </c>
      <c r="B31" s="99" t="n">
        <f aca="false">MAX(C30,0)*IF(C30&lt;=75000,0.07,IF(C30&lt;=300000,0.11,IF(C30&lt;=600000,0.15,0.19)))</f>
        <v>0</v>
      </c>
      <c r="C31" s="99"/>
      <c r="D31" s="99"/>
    </row>
    <row r="33" customFormat="false" ht="21.75" hidden="false" customHeight="true" outlineLevel="0" collapsed="false">
      <c r="A33" s="100" t="s">
        <v>178</v>
      </c>
      <c r="B33" s="100"/>
      <c r="C33" s="100"/>
      <c r="D33" s="100"/>
    </row>
    <row r="34" customFormat="false" ht="15" hidden="false" customHeight="true" outlineLevel="0" collapsed="false">
      <c r="A34" s="4" t="s">
        <v>179</v>
      </c>
      <c r="B34" s="4" t="s">
        <v>180</v>
      </c>
      <c r="C34" s="4" t="s">
        <v>181</v>
      </c>
      <c r="D34" s="4" t="s">
        <v>182</v>
      </c>
    </row>
    <row r="35" customFormat="false" ht="15" hidden="false" customHeight="true" outlineLevel="0" collapsed="false">
      <c r="A35" s="7" t="s">
        <v>183</v>
      </c>
      <c r="B35" s="30" t="n">
        <f aca="false">B11</f>
        <v>26037.946</v>
      </c>
      <c r="C35" s="7" t="s">
        <v>184</v>
      </c>
      <c r="D35" s="7" t="s">
        <v>185</v>
      </c>
    </row>
    <row r="36" customFormat="false" ht="15" hidden="false" customHeight="true" outlineLevel="0" collapsed="false">
      <c r="A36" s="17" t="s">
        <v>186</v>
      </c>
      <c r="B36" s="28" t="n">
        <f aca="false">B20</f>
        <v>0</v>
      </c>
      <c r="C36" s="101" t="s">
        <v>187</v>
      </c>
      <c r="D36" s="101" t="s">
        <v>188</v>
      </c>
    </row>
    <row r="37" customFormat="false" ht="15" hidden="false" customHeight="true" outlineLevel="0" collapsed="false">
      <c r="A37" s="7" t="s">
        <v>189</v>
      </c>
      <c r="B37" s="30" t="n">
        <f aca="false">C31</f>
        <v>0</v>
      </c>
      <c r="C37" s="7" t="s">
        <v>190</v>
      </c>
      <c r="D37" s="7" t="s">
        <v>191</v>
      </c>
    </row>
    <row r="38" customFormat="false" ht="49.5" hidden="false" customHeight="true" outlineLevel="0" collapsed="false">
      <c r="A38" s="102" t="s">
        <v>192</v>
      </c>
      <c r="B38" s="102"/>
      <c r="C38" s="102"/>
      <c r="D38" s="102"/>
    </row>
  </sheetData>
  <mergeCells count="18">
    <mergeCell ref="A1:D1"/>
    <mergeCell ref="A2:D2"/>
    <mergeCell ref="A4:D4"/>
    <mergeCell ref="C11:D11"/>
    <mergeCell ref="A13:D13"/>
    <mergeCell ref="C20:D20"/>
    <mergeCell ref="A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A33:D33"/>
    <mergeCell ref="A38:D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2026-03-29T12:09:27Z</dcterms:created>
  <dc:creator>openpyxl</dc:creator>
  <dc:description/>
  <dc:language>en-US</dc:language>
  <cp:lastModifiedBy/>
  <dcterms:modified xsi:type="dcterms:W3CDTF">2026-03-29T12:18:22Z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