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 &amp; Kreditkosten" sheetId="1" state="visible" r:id="rId3"/>
    <sheet name="Trading-Szenarien" sheetId="2" state="visible" r:id="rId4"/>
    <sheet name="Investment-Vergleich" sheetId="3" state="visible" r:id="rId5"/>
    <sheet name="Empfehlung &amp; Fazit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<sst xmlns="http://schemas.openxmlformats.org/spreadsheetml/2006/main" count="179" uniqueCount="164">
  <si>
    <t xml:space="preserve">INVESTMENT PLAN – JONAS</t>
  </si>
  <si>
    <t xml:space="preserve">Kreditfinanziertes Trading: Kosten, Szenarien &amp; Risikoanalyse</t>
  </si>
  <si>
    <t xml:space="preserve">DEINE AUSGANGSLAGE</t>
  </si>
  <si>
    <t xml:space="preserve">Parameter</t>
  </si>
  <si>
    <t xml:space="preserve">Wert</t>
  </si>
  <si>
    <t xml:space="preserve">Einheit</t>
  </si>
  <si>
    <t xml:space="preserve">Hinweis</t>
  </si>
  <si>
    <t xml:space="preserve">Eigenkapital</t>
  </si>
  <si>
    <t xml:space="preserve">€</t>
  </si>
  <si>
    <t xml:space="preserve">Dein aktuell verfügbares Kapital</t>
  </si>
  <si>
    <t xml:space="preserve">Kreditrahmen (Dispo)</t>
  </si>
  <si>
    <t xml:space="preserve">Maximaler Kreditrahmen</t>
  </si>
  <si>
    <t xml:space="preserve">Kreditzins Dispo p.a.</t>
  </si>
  <si>
    <t xml:space="preserve">p.a.</t>
  </si>
  <si>
    <t xml:space="preserve">Jahreszins auf Dispo (änderbar)</t>
  </si>
  <si>
    <t xml:space="preserve">Scalable Capital Credit</t>
  </si>
  <si>
    <t xml:space="preserve">Wertpapierkredit bei Scalable Capital</t>
  </si>
  <si>
    <t xml:space="preserve">Kreditzins Scalable p.a.</t>
  </si>
  <si>
    <t xml:space="preserve">Scalable Capital Kreditzins (änderbar)</t>
  </si>
  <si>
    <t xml:space="preserve">Best-Case Kredit</t>
  </si>
  <si>
    <t xml:space="preserve">Falls höherer Kredit möglich</t>
  </si>
  <si>
    <t xml:space="preserve">Monatliche Sparrate</t>
  </si>
  <si>
    <t xml:space="preserve">Was du monatlich nachschießen kannst</t>
  </si>
  <si>
    <t xml:space="preserve">KREDITKOSTEN-RECHNER</t>
  </si>
  <si>
    <t xml:space="preserve">Kreditbetrag</t>
  </si>
  <si>
    <t xml:space="preserve">Quelle</t>
  </si>
  <si>
    <t xml:space="preserve">Zinssatz p.a.</t>
  </si>
  <si>
    <t xml:space="preserve">Zinskosten / Tag</t>
  </si>
  <si>
    <t xml:space="preserve">Zinskosten / Monat</t>
  </si>
  <si>
    <t xml:space="preserve">Zinskosten / Jahr</t>
  </si>
  <si>
    <t xml:space="preserve">Break-Even Rendite p.a.</t>
  </si>
  <si>
    <t xml:space="preserve">Dispo</t>
  </si>
  <si>
    <t xml:space="preserve">Scalable Capital</t>
  </si>
  <si>
    <t xml:space="preserve">Dispo + Scalable</t>
  </si>
  <si>
    <t xml:space="preserve">Gemischt</t>
  </si>
  <si>
    <t xml:space="preserve">Best-Case</t>
  </si>
  <si>
    <t xml:space="preserve">⚠ WICHTIG: Abgeltungssteuer (26,375%) frisst Rendite!</t>
  </si>
  <si>
    <t xml:space="preserve">Bei 7% Dispo-Zins brauchst du mind. ~9,5% Bruttorendite. Scalable bei 4,24% → mind. ~5,8% Bruttorendite!</t>
  </si>
  <si>
    <t xml:space="preserve">TRADING-SZENARIEN: INTRADAY</t>
  </si>
  <si>
    <t xml:space="preserve">INTRADAY TRADING – SCALABLE CAPITAL (0€ Gebühren ab 250€)</t>
  </si>
  <si>
    <t xml:space="preserve">BASIS-PARAMETER</t>
  </si>
  <si>
    <t xml:space="preserve">Scalable Credit Kapital</t>
  </si>
  <si>
    <t xml:space="preserve">Dein Scalable Capital Kreditrahmen</t>
  </si>
  <si>
    <t xml:space="preserve">4,24% Jahreszins</t>
  </si>
  <si>
    <t xml:space="preserve">Betrag pro Trade</t>
  </si>
  <si>
    <t xml:space="preserve">Min. 250€ für 0€ Gebühren</t>
  </si>
  <si>
    <t xml:space="preserve">Transaktionskosten/Trade</t>
  </si>
  <si>
    <t xml:space="preserve">0€ bei Scalable ab 250€ Ordergröße</t>
  </si>
  <si>
    <t xml:space="preserve">Max. parallele Positionen</t>
  </si>
  <si>
    <t xml:space="preserve">Wie viele Trades gleichzeitig offen</t>
  </si>
  <si>
    <t xml:space="preserve">Trades pro Monat (20 Tage)</t>
  </si>
  <si>
    <t xml:space="preserve">Wenn täglich alle Slots genutzt werden</t>
  </si>
  <si>
    <t xml:space="preserve">Sparerpauschbetrag (Freibetrag)</t>
  </si>
  <si>
    <t xml:space="preserve">1.000€/Jahr steuerfrei – Freistellungsauftrag!</t>
  </si>
  <si>
    <t xml:space="preserve">Kirchensteuer</t>
  </si>
  <si>
    <t xml:space="preserve">Nein</t>
  </si>
  <si>
    <t xml:space="preserve">Keine Kirchensteuer → 26,375% (nur wenn &gt; Freibetrag)</t>
  </si>
  <si>
    <t xml:space="preserve">SZENARIEN: WAS BRINGT EIN TRADE?</t>
  </si>
  <si>
    <t xml:space="preserve">Pessimistisch</t>
  </si>
  <si>
    <t xml:space="preserve">Realistisch</t>
  </si>
  <si>
    <t xml:space="preserve">Optimistisch</t>
  </si>
  <si>
    <t xml:space="preserve">Erklärung</t>
  </si>
  <si>
    <t xml:space="preserve">Ø Gewinn pro Trade</t>
  </si>
  <si>
    <t xml:space="preserve">Rendite pro Trade (Kauf→Verkauf)</t>
  </si>
  <si>
    <t xml:space="preserve">Trefferquote</t>
  </si>
  <si>
    <t xml:space="preserve">% der Trades die im Plus enden</t>
  </si>
  <si>
    <t xml:space="preserve">Trades pro Monat</t>
  </si>
  <si>
    <t xml:space="preserve">Basierend auf Kapital/300€</t>
  </si>
  <si>
    <t xml:space="preserve">STEUER-LOGIK: Freibetrag 1.000€ → darunter 0% Steuer!</t>
  </si>
  <si>
    <t xml:space="preserve">Steuersatz (ohne Kirchensteuer)</t>
  </si>
  <si>
    <t xml:space="preserve">25% KESt + 5,5% Soli – nur ÜBER Freibetrag!</t>
  </si>
  <si>
    <t xml:space="preserve">Freibetrag (Sparerpauschbetrag)</t>
  </si>
  <si>
    <t xml:space="preserve">Freistellungsauftrag bei Scalable einrichten!</t>
  </si>
  <si>
    <t xml:space="preserve">Geschätzter Jahresgewinn (brutto)</t>
  </si>
  <si>
    <t xml:space="preserve">Wird unten pro Szenario berechnet</t>
  </si>
  <si>
    <t xml:space="preserve">Über Freibetrag? → Steuer fällig?</t>
  </si>
  <si>
    <t xml:space="preserve">Wenn Jahresgewinn &lt; 1.000€ → komplett steuerfrei!</t>
  </si>
  <si>
    <t xml:space="preserve">ERGEBNIS-RECHNUNG (monatlich &amp; jährlich)</t>
  </si>
  <si>
    <t xml:space="preserve">Brutto-Ergebnis / Monat</t>
  </si>
  <si>
    <t xml:space="preserve">Transaktionskosten / Monat</t>
  </si>
  <si>
    <t xml:space="preserve">Kreditkosten / Monat (4,24%)</t>
  </si>
  <si>
    <t xml:space="preserve">Steuer / Jahr (nur über Freibetrag)</t>
  </si>
  <si>
    <t xml:space="preserve">Steuer / Monat (anteilig)</t>
  </si>
  <si>
    <t xml:space="preserve">NETTO-ERGEBNIS / Monat</t>
  </si>
  <si>
    <t xml:space="preserve">NETTO-ERGEBNIS / Jahr</t>
  </si>
  <si>
    <t xml:space="preserve">Rendite auf Kredit p.a.</t>
  </si>
  <si>
    <t xml:space="preserve">Trades bis Break-Even / Monat</t>
  </si>
  <si>
    <t xml:space="preserve">INVESTMENT-VERGLEICH: ETFs &amp; AKTIEN</t>
  </si>
  <si>
    <t xml:space="preserve">HIGH-DIVIDEND &amp; GROWTH ETFs / AKTIEN</t>
  </si>
  <si>
    <t xml:space="preserve">Ticker/Name</t>
  </si>
  <si>
    <t xml:space="preserve">Typ</t>
  </si>
  <si>
    <t xml:space="preserve">Div. Rendite p.a.</t>
  </si>
  <si>
    <t xml:space="preserve">Ø Kurswachstum p.a.</t>
  </si>
  <si>
    <t xml:space="preserve">Gesamtrendite p.a.</t>
  </si>
  <si>
    <t xml:space="preserve">Kreditzins p.a.</t>
  </si>
  <si>
    <t xml:space="preserve">Spread nach Zins</t>
  </si>
  <si>
    <t xml:space="preserve">Risiko</t>
  </si>
  <si>
    <t xml:space="preserve">MSCI World ETF</t>
  </si>
  <si>
    <t xml:space="preserve">ETF Breit</t>
  </si>
  <si>
    <t xml:space="preserve">Mittel</t>
  </si>
  <si>
    <t xml:space="preserve">S&amp;P 500 ETF</t>
  </si>
  <si>
    <t xml:space="preserve">ETF US</t>
  </si>
  <si>
    <t xml:space="preserve">FTSE All-World HiDiv</t>
  </si>
  <si>
    <t xml:space="preserve">ETF Dividende</t>
  </si>
  <si>
    <t xml:space="preserve">Niedrig-Mittel</t>
  </si>
  <si>
    <t xml:space="preserve">Global X SuperDiv</t>
  </si>
  <si>
    <t xml:space="preserve">ETF HochDiv</t>
  </si>
  <si>
    <t xml:space="preserve">Mittel-Hoch</t>
  </si>
  <si>
    <t xml:space="preserve">Covered Call ETF (QYLD)</t>
  </si>
  <si>
    <t xml:space="preserve">ETF Income</t>
  </si>
  <si>
    <t xml:space="preserve">Hoch</t>
  </si>
  <si>
    <t xml:space="preserve">Einzelaktien Dividende</t>
  </si>
  <si>
    <t xml:space="preserve">Aktien Mix</t>
  </si>
  <si>
    <t xml:space="preserve">Tech Growth (NASDAQ)</t>
  </si>
  <si>
    <t xml:space="preserve">ETF Growth</t>
  </si>
  <si>
    <t xml:space="preserve">Sehr Hoch</t>
  </si>
  <si>
    <t xml:space="preserve">Hebel ETF (2x S&amp;P)</t>
  </si>
  <si>
    <t xml:space="preserve">ETF Leverage</t>
  </si>
  <si>
    <t xml:space="preserve">Extrem Hoch</t>
  </si>
  <si>
    <t xml:space="preserve">PORTFOLIO-SIMULATION: 16.000€ KREDIT ÜBER 1 JAHR</t>
  </si>
  <si>
    <t xml:space="preserve">Investment</t>
  </si>
  <si>
    <t xml:space="preserve">Investiert</t>
  </si>
  <si>
    <t xml:space="preserve">Brutto-Ertrag</t>
  </si>
  <si>
    <t xml:space="preserve">Kreditkosten</t>
  </si>
  <si>
    <t xml:space="preserve">Steuern</t>
  </si>
  <si>
    <t xml:space="preserve">Netto-Ertrag</t>
  </si>
  <si>
    <t xml:space="preserve">Netto-Rendite</t>
  </si>
  <si>
    <t xml:space="preserve">Max Drawdown</t>
  </si>
  <si>
    <t xml:space="preserve">⚠ WORST-CASE SZENARIO: Was passiert wenn der Markt crasht?</t>
  </si>
  <si>
    <t xml:space="preserve">Szenario</t>
  </si>
  <si>
    <t xml:space="preserve">Kredit</t>
  </si>
  <si>
    <t xml:space="preserve">Kursverlust</t>
  </si>
  <si>
    <t xml:space="preserve">Verlust in €</t>
  </si>
  <si>
    <t xml:space="preserve">Plus Kreditkosten</t>
  </si>
  <si>
    <t xml:space="preserve">Gesamtverlust</t>
  </si>
  <si>
    <t xml:space="preserve">Schulden danach</t>
  </si>
  <si>
    <t xml:space="preserve">Korrektur -10%</t>
  </si>
  <si>
    <t xml:space="preserve">Bärenmarkt -25%</t>
  </si>
  <si>
    <t xml:space="preserve">Crash -40%</t>
  </si>
  <si>
    <t xml:space="preserve">EMPFEHLUNG &amp; STRATEGIE-FAZIT</t>
  </si>
  <si>
    <t xml:space="preserve">REALITÄTS-CHECK</t>
  </si>
  <si>
    <t xml:space="preserve">Intraday Trading auf Kredit</t>
  </si>
  <si>
    <t xml:space="preserve">Sehr riskant – 70-90% der Retail-Trader verlieren Geld. Mit Kredit potenziert sich das Risiko.</t>
  </si>
  <si>
    <t xml:space="preserve">HOHES RISIKO</t>
  </si>
  <si>
    <t xml:space="preserve">ETF Buy &amp; Hold auf Kredit</t>
  </si>
  <si>
    <t xml:space="preserve">Langfristig möglich wenn Rendite &gt; Kreditzins. Aber: Crash kann zu Überschuldung führen.</t>
  </si>
  <si>
    <t xml:space="preserve">MODERATES RISIKO</t>
  </si>
  <si>
    <t xml:space="preserve">Hebel-ETFs auf Kredit</t>
  </si>
  <si>
    <t xml:space="preserve">Doppelter Hebel auf Kredit = extremes Risiko. Volatility Decay zerstört langfristig die Rendite.</t>
  </si>
  <si>
    <t xml:space="preserve">EXTREMES RISIKO</t>
  </si>
  <si>
    <t xml:space="preserve">MEIN VORSCHLAG: WENN KREDIT, DANN SO</t>
  </si>
  <si>
    <t xml:space="preserve">1. Klein anfangen</t>
  </si>
  <si>
    <t xml:space="preserve">Max. 5.000€ Kredit zum Testen, nicht gleich 16k oder 200k all-in</t>
  </si>
  <si>
    <t xml:space="preserve">2. Breit streuen</t>
  </si>
  <si>
    <t xml:space="preserve">MSCI World oder S&amp;P 500 ETF statt Einzelaktien oder Hebel</t>
  </si>
  <si>
    <t xml:space="preserve">3. Stop-Loss setzen</t>
  </si>
  <si>
    <t xml:space="preserve">Max. 10-15% Verlust akzeptieren, dann automatisch verkaufen</t>
  </si>
  <si>
    <t xml:space="preserve">4. Kreditzins minimieren</t>
  </si>
  <si>
    <t xml:space="preserve">Rahmenkredit statt Dispo, oder Wertpapierkredit (oft 3-5%)</t>
  </si>
  <si>
    <t xml:space="preserve">5. Notgroschen erst aufbauen</t>
  </si>
  <si>
    <t xml:space="preserve">Mindestens 3 Monatsgehälter als Sicherheitspuffer BEVOR du auf Kredit tradest</t>
  </si>
  <si>
    <t xml:space="preserve">6. Schulden zuerst tilgen</t>
  </si>
  <si>
    <t xml:space="preserve">7% Kreditzins sparen = garantierte 7% Rendite, besser als jede unsichere Anlage</t>
  </si>
  <si>
    <t xml:space="preserve">⚠ DISCLAIMER: Dies ist KEINE Finanzberatung. Alle Berechnungen sind Schätzungen. Kreditfinanziertes Trading kann zum Totalverlust und Überschuldung führen. Konsultiere einen Finanzberater.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</si>
</sst>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&quot; €&quot;"/>
    <numFmt numFmtId="166" formatCode="0.0%"/>
    <numFmt numFmtId="167" formatCode="#,##0.00&quot; €&quot;"/>
    <numFmt numFmtId="168" formatCode="0.00%"/>
    <numFmt numFmtId="169" formatCode="#,##0"/>
    <numFmt numFmtId="170" formatCode="0"/>
    <numFmt numFmtId="171" formatCode="0.00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sz val="10"/>
      <color rgb="FF666666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E74C3C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9"/>
      <color rgb="FF27AE60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10"/>
      <color rgb="FF27AE60"/>
      <name val="Arial"/>
      <family val="0"/>
      <charset val="1"/>
    </font>
    <font>
      <i val="true"/>
      <sz val="9"/>
      <color rgb="FFE74C3C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DE7"/>
      </patternFill>
    </fill>
    <fill>
      <patternFill patternType="solid">
        <fgColor rgb="FF1B2A4A"/>
        <bgColor rgb="FF333333"/>
      </patternFill>
    </fill>
    <fill>
      <patternFill patternType="solid">
        <fgColor rgb="FF2E5090"/>
        <bgColor rgb="FF37474F"/>
      </patternFill>
    </fill>
    <fill>
      <patternFill patternType="solid">
        <fgColor rgb="FFFFFDE7"/>
        <bgColor rgb="FFFFFFFF"/>
      </patternFill>
    </fill>
    <fill>
      <patternFill patternType="solid">
        <fgColor rgb="FFF2F3F5"/>
        <bgColor rgb="FFFFEBEE"/>
      </patternFill>
    </fill>
    <fill>
      <patternFill patternType="solid">
        <fgColor rgb="FFFFEBEE"/>
        <bgColor rgb="FFF2F3F5"/>
      </patternFill>
    </fill>
    <fill>
      <patternFill patternType="solid">
        <fgColor rgb="FF37474F"/>
        <bgColor rgb="FF333333"/>
      </patternFill>
    </fill>
    <fill>
      <patternFill patternType="solid">
        <fgColor rgb="FFE74C3C"/>
        <bgColor rgb="FFFF8080"/>
      </patternFill>
    </fill>
    <fill>
      <patternFill patternType="solid">
        <fgColor rgb="FFF39C12"/>
        <bgColor rgb="FFFFCC00"/>
      </patternFill>
    </fill>
    <fill>
      <patternFill patternType="solid">
        <fgColor rgb="FF27AE60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DE7"/>
      <rgbColor rgb="FFF2F3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39C12"/>
      <rgbColor rgb="FFE74C3C"/>
      <rgbColor rgb="FF666666"/>
      <rgbColor rgb="FF969696"/>
      <rgbColor rgb="FF1B2A4A"/>
      <rgbColor rgb="FF27AE60"/>
      <rgbColor rgb="FF003300"/>
      <rgbColor rgb="FF37474F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A1:G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7" min="1" style="0" width="22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4" t="s">
        <v>3</v>
      </c>
      <c r="B5" s="4"/>
      <c r="C5" s="4" t="s">
        <v>4</v>
      </c>
      <c r="D5" s="4" t="s">
        <v>5</v>
      </c>
      <c r="E5" s="4" t="s">
        <v>6</v>
      </c>
      <c r="F5" s="4"/>
      <c r="G5" s="4"/>
    </row>
    <row r="6" customFormat="false" ht="15" hidden="false" customHeight="true" outlineLevel="0" collapsed="false">
      <c r="A6" s="5" t="s">
        <v>7</v>
      </c>
      <c r="B6" s="5"/>
      <c r="C6" s="6" t="n">
        <v>500</v>
      </c>
      <c r="D6" s="7" t="s">
        <v>8</v>
      </c>
      <c r="E6" s="8" t="s">
        <v>9</v>
      </c>
      <c r="F6" s="8"/>
      <c r="G6" s="8"/>
    </row>
    <row r="7" customFormat="false" ht="15" hidden="false" customHeight="true" outlineLevel="0" collapsed="false">
      <c r="A7" s="5" t="s">
        <v>10</v>
      </c>
      <c r="B7" s="5"/>
      <c r="C7" s="6" t="n">
        <v>16000</v>
      </c>
      <c r="D7" s="7" t="s">
        <v>8</v>
      </c>
      <c r="E7" s="8" t="s">
        <v>11</v>
      </c>
      <c r="F7" s="8"/>
      <c r="G7" s="8"/>
    </row>
    <row r="8" customFormat="false" ht="15" hidden="false" customHeight="true" outlineLevel="0" collapsed="false">
      <c r="A8" s="5" t="s">
        <v>12</v>
      </c>
      <c r="B8" s="5"/>
      <c r="C8" s="9" t="n">
        <v>0.07</v>
      </c>
      <c r="D8" s="7" t="s">
        <v>13</v>
      </c>
      <c r="E8" s="8" t="s">
        <v>14</v>
      </c>
      <c r="F8" s="8"/>
      <c r="G8" s="8"/>
    </row>
    <row r="9" customFormat="false" ht="15" hidden="false" customHeight="true" outlineLevel="0" collapsed="false">
      <c r="A9" s="5" t="s">
        <v>15</v>
      </c>
      <c r="B9" s="5"/>
      <c r="C9" s="6" t="n">
        <v>8500</v>
      </c>
      <c r="D9" s="7" t="s">
        <v>8</v>
      </c>
      <c r="E9" s="8" t="s">
        <v>16</v>
      </c>
      <c r="F9" s="8"/>
      <c r="G9" s="8"/>
    </row>
    <row r="10" customFormat="false" ht="15" hidden="false" customHeight="true" outlineLevel="0" collapsed="false">
      <c r="A10" s="5" t="s">
        <v>17</v>
      </c>
      <c r="B10" s="5"/>
      <c r="C10" s="9" t="n">
        <v>0.0424</v>
      </c>
      <c r="D10" s="7" t="s">
        <v>13</v>
      </c>
      <c r="E10" s="8" t="s">
        <v>18</v>
      </c>
      <c r="F10" s="8"/>
      <c r="G10" s="8"/>
    </row>
    <row r="11" customFormat="false" ht="15" hidden="false" customHeight="true" outlineLevel="0" collapsed="false">
      <c r="A11" s="5" t="s">
        <v>19</v>
      </c>
      <c r="B11" s="5"/>
      <c r="C11" s="6" t="n">
        <v>200000</v>
      </c>
      <c r="D11" s="7" t="s">
        <v>8</v>
      </c>
      <c r="E11" s="8" t="s">
        <v>20</v>
      </c>
      <c r="F11" s="8"/>
      <c r="G11" s="8"/>
    </row>
    <row r="12" customFormat="false" ht="15" hidden="false" customHeight="true" outlineLevel="0" collapsed="false">
      <c r="A12" s="10" t="s">
        <v>21</v>
      </c>
      <c r="B12" s="10"/>
      <c r="C12" s="6" t="n">
        <v>0</v>
      </c>
      <c r="D12" s="7" t="s">
        <v>8</v>
      </c>
      <c r="E12" s="8" t="s">
        <v>22</v>
      </c>
      <c r="F12" s="8"/>
      <c r="G12" s="8"/>
    </row>
    <row r="14" customFormat="false" ht="15" hidden="false" customHeight="false" outlineLevel="0" collapsed="false">
      <c r="A14" s="3" t="s">
        <v>23</v>
      </c>
      <c r="B14" s="3"/>
      <c r="C14" s="3"/>
      <c r="D14" s="3"/>
      <c r="E14" s="3"/>
      <c r="F14" s="3"/>
      <c r="G14" s="3"/>
    </row>
    <row r="15" customFormat="false" ht="15" hidden="false" customHeight="false" outlineLevel="0" collapsed="false">
      <c r="A15" s="4" t="s">
        <v>24</v>
      </c>
      <c r="B15" s="4" t="s">
        <v>25</v>
      </c>
      <c r="C15" s="4" t="s">
        <v>26</v>
      </c>
      <c r="D15" s="4" t="s">
        <v>27</v>
      </c>
      <c r="E15" s="4" t="s">
        <v>28</v>
      </c>
      <c r="F15" s="4" t="s">
        <v>29</v>
      </c>
      <c r="G15" s="4" t="s">
        <v>30</v>
      </c>
    </row>
    <row r="16" customFormat="false" ht="15" hidden="false" customHeight="false" outlineLevel="0" collapsed="false">
      <c r="A16" s="11" t="n">
        <v>5000</v>
      </c>
      <c r="B16" s="12" t="s">
        <v>31</v>
      </c>
      <c r="C16" s="13" t="n">
        <f aca="false">C8</f>
        <v>0.07</v>
      </c>
      <c r="D16" s="14" t="n">
        <f aca="false">A16*C16/365</f>
        <v>0.958904109589041</v>
      </c>
      <c r="E16" s="14" t="n">
        <f aca="false">A16*C16/12</f>
        <v>29.1666666666667</v>
      </c>
      <c r="F16" s="14" t="n">
        <f aca="false">A16*C16</f>
        <v>350</v>
      </c>
      <c r="G16" s="13" t="n">
        <f aca="false">C16/(1-0.26375)</f>
        <v>0.0950764006791171</v>
      </c>
    </row>
    <row r="17" customFormat="false" ht="15" hidden="false" customHeight="false" outlineLevel="0" collapsed="false">
      <c r="A17" s="15" t="n">
        <v>8500</v>
      </c>
      <c r="B17" s="7" t="s">
        <v>32</v>
      </c>
      <c r="C17" s="16" t="n">
        <f aca="false">C10</f>
        <v>0.0424</v>
      </c>
      <c r="D17" s="17" t="n">
        <f aca="false">A17*C17/365</f>
        <v>0.987397260273973</v>
      </c>
      <c r="E17" s="17" t="n">
        <f aca="false">A17*C17/12</f>
        <v>30.0333333333333</v>
      </c>
      <c r="F17" s="17" t="n">
        <f aca="false">A17*C17</f>
        <v>360.4</v>
      </c>
      <c r="G17" s="16" t="n">
        <f aca="false">C17/(1-0.26375)</f>
        <v>0.0575891341256367</v>
      </c>
    </row>
    <row r="18" customFormat="false" ht="15" hidden="false" customHeight="false" outlineLevel="0" collapsed="false">
      <c r="A18" s="11" t="n">
        <v>10000</v>
      </c>
      <c r="B18" s="12" t="s">
        <v>31</v>
      </c>
      <c r="C18" s="13" t="n">
        <f aca="false">C8</f>
        <v>0.07</v>
      </c>
      <c r="D18" s="14" t="n">
        <f aca="false">A18*C18/365</f>
        <v>1.91780821917808</v>
      </c>
      <c r="E18" s="14" t="n">
        <f aca="false">A18*C18/12</f>
        <v>58.3333333333333</v>
      </c>
      <c r="F18" s="14" t="n">
        <f aca="false">A18*C18</f>
        <v>700</v>
      </c>
      <c r="G18" s="13" t="n">
        <f aca="false">C18/(1-0.26375)</f>
        <v>0.0950764006791171</v>
      </c>
    </row>
    <row r="19" customFormat="false" ht="15" hidden="false" customHeight="false" outlineLevel="0" collapsed="false">
      <c r="A19" s="15" t="n">
        <v>16000</v>
      </c>
      <c r="B19" s="7" t="s">
        <v>31</v>
      </c>
      <c r="C19" s="16" t="n">
        <f aca="false">C8</f>
        <v>0.07</v>
      </c>
      <c r="D19" s="17" t="n">
        <f aca="false">A19*C19/365</f>
        <v>3.06849315068493</v>
      </c>
      <c r="E19" s="17" t="n">
        <f aca="false">A19*C19/12</f>
        <v>93.3333333333333</v>
      </c>
      <c r="F19" s="17" t="n">
        <f aca="false">A19*C19</f>
        <v>1120</v>
      </c>
      <c r="G19" s="16" t="n">
        <f aca="false">C19/(1-0.26375)</f>
        <v>0.0950764006791171</v>
      </c>
    </row>
    <row r="20" customFormat="false" ht="15" hidden="false" customHeight="false" outlineLevel="0" collapsed="false">
      <c r="A20" s="11" t="n">
        <v>24500</v>
      </c>
      <c r="B20" s="12" t="s">
        <v>33</v>
      </c>
      <c r="C20" s="13" t="n">
        <f aca="false">(C7*C8+C9*C10)/(C7+C9)</f>
        <v>0.0604244897959184</v>
      </c>
      <c r="D20" s="14" t="n">
        <f aca="false">A20*C20/365</f>
        <v>4.0558904109589</v>
      </c>
      <c r="E20" s="14" t="n">
        <f aca="false">A20*C20/12</f>
        <v>123.366666666667</v>
      </c>
      <c r="F20" s="14" t="n">
        <f aca="false">A20*C20</f>
        <v>1480.4</v>
      </c>
      <c r="G20" s="13" t="n">
        <f aca="false">C20/(1-0.26375)</f>
        <v>0.082070614323828</v>
      </c>
    </row>
    <row r="21" customFormat="false" ht="15" hidden="false" customHeight="false" outlineLevel="0" collapsed="false">
      <c r="A21" s="15" t="n">
        <v>50000</v>
      </c>
      <c r="B21" s="7" t="s">
        <v>34</v>
      </c>
      <c r="C21" s="16" t="n">
        <f aca="false">C8</f>
        <v>0.07</v>
      </c>
      <c r="D21" s="17" t="n">
        <f aca="false">A21*C21/365</f>
        <v>9.58904109589041</v>
      </c>
      <c r="E21" s="17" t="n">
        <f aca="false">A21*C21/12</f>
        <v>291.666666666667</v>
      </c>
      <c r="F21" s="17" t="n">
        <f aca="false">A21*C21</f>
        <v>3500</v>
      </c>
      <c r="G21" s="16" t="n">
        <f aca="false">C21/(1-0.26375)</f>
        <v>0.0950764006791171</v>
      </c>
    </row>
    <row r="22" customFormat="false" ht="15" hidden="false" customHeight="false" outlineLevel="0" collapsed="false">
      <c r="A22" s="11" t="n">
        <v>100000</v>
      </c>
      <c r="B22" s="12" t="s">
        <v>34</v>
      </c>
      <c r="C22" s="13" t="n">
        <f aca="false">C8</f>
        <v>0.07</v>
      </c>
      <c r="D22" s="14" t="n">
        <f aca="false">A22*C22/365</f>
        <v>19.1780821917808</v>
      </c>
      <c r="E22" s="14" t="n">
        <f aca="false">A22*C22/12</f>
        <v>583.333333333333</v>
      </c>
      <c r="F22" s="14" t="n">
        <f aca="false">A22*C22</f>
        <v>7000</v>
      </c>
      <c r="G22" s="13" t="n">
        <f aca="false">C22/(1-0.26375)</f>
        <v>0.0950764006791171</v>
      </c>
    </row>
    <row r="23" customFormat="false" ht="15" hidden="false" customHeight="false" outlineLevel="0" collapsed="false">
      <c r="A23" s="15" t="n">
        <v>200000</v>
      </c>
      <c r="B23" s="7" t="s">
        <v>35</v>
      </c>
      <c r="C23" s="16" t="n">
        <f aca="false">C8</f>
        <v>0.07</v>
      </c>
      <c r="D23" s="17" t="n">
        <f aca="false">A23*C23/365</f>
        <v>38.3561643835617</v>
      </c>
      <c r="E23" s="17" t="n">
        <f aca="false">A23*C23/12</f>
        <v>1166.66666666667</v>
      </c>
      <c r="F23" s="17" t="n">
        <f aca="false">A23*C23</f>
        <v>14000</v>
      </c>
      <c r="G23" s="16" t="n">
        <f aca="false">C23/(1-0.26375)</f>
        <v>0.0950764006791171</v>
      </c>
    </row>
    <row r="25" customFormat="false" ht="15" hidden="false" customHeight="false" outlineLevel="0" collapsed="false">
      <c r="A25" s="18" t="s">
        <v>36</v>
      </c>
      <c r="B25" s="18"/>
      <c r="C25" s="18"/>
      <c r="D25" s="18"/>
      <c r="E25" s="18"/>
      <c r="F25" s="18"/>
      <c r="G25" s="18"/>
    </row>
    <row r="26" customFormat="false" ht="30" hidden="false" customHeight="true" outlineLevel="0" collapsed="false">
      <c r="A26" s="19" t="s">
        <v>37</v>
      </c>
      <c r="B26" s="19"/>
      <c r="C26" s="19"/>
      <c r="D26" s="19"/>
      <c r="E26" s="19"/>
      <c r="F26" s="19"/>
      <c r="G26" s="19"/>
    </row>
  </sheetData>
  <mergeCells count="22">
    <mergeCell ref="A1:G1"/>
    <mergeCell ref="A2:G2"/>
    <mergeCell ref="A4:G4"/>
    <mergeCell ref="A5:B5"/>
    <mergeCell ref="E5:G5"/>
    <mergeCell ref="A6:B6"/>
    <mergeCell ref="E6:G6"/>
    <mergeCell ref="A7:B7"/>
    <mergeCell ref="E7:G7"/>
    <mergeCell ref="A8:B8"/>
    <mergeCell ref="E8:G8"/>
    <mergeCell ref="A9:B9"/>
    <mergeCell ref="E9:G9"/>
    <mergeCell ref="A10:B10"/>
    <mergeCell ref="E10:G10"/>
    <mergeCell ref="A11:B11"/>
    <mergeCell ref="E11:G11"/>
    <mergeCell ref="A12:B12"/>
    <mergeCell ref="E12:G12"/>
    <mergeCell ref="A14:G14"/>
    <mergeCell ref="A25:G25"/>
    <mergeCell ref="A26:G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A1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1" style="0" width="20"/>
  </cols>
  <sheetData>
    <row r="1" customFormat="false" ht="39.75" hidden="false" customHeight="true" outlineLevel="0" collapsed="false">
      <c r="A1" s="1" t="s">
        <v>38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3" t="s">
        <v>39</v>
      </c>
      <c r="B3" s="3"/>
      <c r="C3" s="3"/>
      <c r="D3" s="3"/>
      <c r="E3" s="3"/>
      <c r="F3" s="3"/>
      <c r="G3" s="3"/>
      <c r="H3" s="3"/>
    </row>
    <row r="4" customFormat="false" ht="15" hidden="false" customHeight="false" outlineLevel="0" collapsed="false">
      <c r="A4" s="20" t="s">
        <v>40</v>
      </c>
      <c r="B4" s="20"/>
      <c r="C4" s="20"/>
      <c r="D4" s="20"/>
      <c r="E4" s="20"/>
      <c r="F4" s="20"/>
      <c r="G4" s="20"/>
      <c r="H4" s="20"/>
    </row>
    <row r="5" customFormat="false" ht="15" hidden="false" customHeight="true" outlineLevel="0" collapsed="false">
      <c r="A5" s="21" t="s">
        <v>41</v>
      </c>
      <c r="B5" s="6" t="n">
        <v>8500</v>
      </c>
      <c r="C5" s="22" t="s">
        <v>42</v>
      </c>
      <c r="D5" s="22"/>
      <c r="E5" s="22"/>
      <c r="F5" s="22"/>
      <c r="G5" s="22"/>
      <c r="H5" s="22"/>
    </row>
    <row r="6" customFormat="false" ht="15" hidden="false" customHeight="true" outlineLevel="0" collapsed="false">
      <c r="A6" s="23" t="s">
        <v>17</v>
      </c>
      <c r="B6" s="24" t="n">
        <v>0.0424</v>
      </c>
      <c r="C6" s="8" t="s">
        <v>43</v>
      </c>
      <c r="D6" s="8"/>
      <c r="E6" s="8"/>
      <c r="F6" s="8"/>
      <c r="G6" s="8"/>
      <c r="H6" s="8"/>
    </row>
    <row r="7" customFormat="false" ht="15" hidden="false" customHeight="true" outlineLevel="0" collapsed="false">
      <c r="A7" s="21" t="s">
        <v>44</v>
      </c>
      <c r="B7" s="6" t="n">
        <v>300</v>
      </c>
      <c r="C7" s="22" t="s">
        <v>45</v>
      </c>
      <c r="D7" s="22"/>
      <c r="E7" s="22"/>
      <c r="F7" s="22"/>
      <c r="G7" s="22"/>
      <c r="H7" s="22"/>
    </row>
    <row r="8" customFormat="false" ht="15" hidden="false" customHeight="true" outlineLevel="0" collapsed="false">
      <c r="A8" s="23" t="s">
        <v>46</v>
      </c>
      <c r="B8" s="25" t="n">
        <v>0</v>
      </c>
      <c r="C8" s="8" t="s">
        <v>47</v>
      </c>
      <c r="D8" s="8"/>
      <c r="E8" s="8"/>
      <c r="F8" s="8"/>
      <c r="G8" s="8"/>
      <c r="H8" s="8"/>
    </row>
    <row r="9" customFormat="false" ht="15" hidden="false" customHeight="true" outlineLevel="0" collapsed="false">
      <c r="A9" s="21" t="s">
        <v>48</v>
      </c>
      <c r="B9" s="26" t="n">
        <f aca="false">INT(B5/B7)</f>
        <v>28</v>
      </c>
      <c r="C9" s="22" t="s">
        <v>49</v>
      </c>
      <c r="D9" s="22"/>
      <c r="E9" s="22"/>
      <c r="F9" s="22"/>
      <c r="G9" s="22"/>
      <c r="H9" s="22"/>
    </row>
    <row r="10" customFormat="false" ht="15" hidden="false" customHeight="true" outlineLevel="0" collapsed="false">
      <c r="A10" s="23" t="s">
        <v>50</v>
      </c>
      <c r="B10" s="27" t="n">
        <f aca="false">B9*20</f>
        <v>560</v>
      </c>
      <c r="C10" s="8" t="s">
        <v>51</v>
      </c>
      <c r="D10" s="8"/>
      <c r="E10" s="8"/>
      <c r="F10" s="8"/>
      <c r="G10" s="8"/>
      <c r="H10" s="8"/>
    </row>
    <row r="11" customFormat="false" ht="15" hidden="false" customHeight="true" outlineLevel="0" collapsed="false">
      <c r="A11" s="21" t="s">
        <v>52</v>
      </c>
      <c r="B11" s="11" t="n">
        <v>1000</v>
      </c>
      <c r="C11" s="22" t="s">
        <v>53</v>
      </c>
      <c r="D11" s="22"/>
      <c r="E11" s="22"/>
      <c r="F11" s="22"/>
      <c r="G11" s="22"/>
      <c r="H11" s="22"/>
    </row>
    <row r="12" customFormat="false" ht="15" hidden="false" customHeight="true" outlineLevel="0" collapsed="false">
      <c r="A12" s="23" t="s">
        <v>54</v>
      </c>
      <c r="B12" s="28" t="s">
        <v>55</v>
      </c>
      <c r="C12" s="8" t="s">
        <v>56</v>
      </c>
      <c r="D12" s="8"/>
      <c r="E12" s="8"/>
      <c r="F12" s="8"/>
      <c r="G12" s="8"/>
      <c r="H12" s="8"/>
    </row>
    <row r="14" customFormat="false" ht="15" hidden="false" customHeight="false" outlineLevel="0" collapsed="false">
      <c r="A14" s="20" t="s">
        <v>57</v>
      </c>
      <c r="B14" s="20"/>
      <c r="C14" s="20"/>
      <c r="D14" s="20"/>
      <c r="E14" s="20"/>
      <c r="F14" s="20"/>
      <c r="G14" s="20"/>
      <c r="H14" s="20"/>
    </row>
    <row r="15" customFormat="false" ht="15" hidden="false" customHeight="false" outlineLevel="0" collapsed="false">
      <c r="A15" s="4" t="s">
        <v>3</v>
      </c>
      <c r="B15" s="29" t="s">
        <v>58</v>
      </c>
      <c r="C15" s="30" t="s">
        <v>59</v>
      </c>
      <c r="D15" s="31" t="s">
        <v>60</v>
      </c>
      <c r="E15" s="32" t="s">
        <v>61</v>
      </c>
      <c r="F15" s="32"/>
      <c r="G15" s="32"/>
      <c r="H15" s="32"/>
    </row>
    <row r="16" customFormat="false" ht="15" hidden="false" customHeight="true" outlineLevel="0" collapsed="false">
      <c r="A16" s="21" t="s">
        <v>62</v>
      </c>
      <c r="B16" s="9" t="n">
        <v>-0.005</v>
      </c>
      <c r="C16" s="9" t="n">
        <v>0.008</v>
      </c>
      <c r="D16" s="9" t="n">
        <v>0.02</v>
      </c>
      <c r="E16" s="22" t="s">
        <v>63</v>
      </c>
      <c r="F16" s="22"/>
      <c r="G16" s="22"/>
      <c r="H16" s="22"/>
    </row>
    <row r="17" customFormat="false" ht="15" hidden="false" customHeight="true" outlineLevel="0" collapsed="false">
      <c r="A17" s="23" t="s">
        <v>64</v>
      </c>
      <c r="B17" s="9" t="n">
        <v>0.35</v>
      </c>
      <c r="C17" s="9" t="n">
        <v>0.5</v>
      </c>
      <c r="D17" s="9" t="n">
        <v>0.65</v>
      </c>
      <c r="E17" s="8" t="s">
        <v>65</v>
      </c>
      <c r="F17" s="8"/>
      <c r="G17" s="8"/>
      <c r="H17" s="8"/>
    </row>
    <row r="18" customFormat="false" ht="15" hidden="false" customHeight="true" outlineLevel="0" collapsed="false">
      <c r="A18" s="21" t="s">
        <v>66</v>
      </c>
      <c r="B18" s="26" t="n">
        <f aca="false">B10</f>
        <v>560</v>
      </c>
      <c r="C18" s="26" t="n">
        <f aca="false">B10</f>
        <v>560</v>
      </c>
      <c r="D18" s="26" t="n">
        <f aca="false">B10</f>
        <v>560</v>
      </c>
      <c r="E18" s="22" t="s">
        <v>67</v>
      </c>
      <c r="F18" s="22"/>
      <c r="G18" s="22"/>
      <c r="H18" s="22"/>
    </row>
    <row r="20" customFormat="false" ht="24.75" hidden="false" customHeight="true" outlineLevel="0" collapsed="false">
      <c r="A20" s="33" t="s">
        <v>68</v>
      </c>
      <c r="B20" s="33"/>
      <c r="C20" s="33"/>
      <c r="D20" s="33"/>
      <c r="E20" s="33"/>
      <c r="F20" s="33"/>
      <c r="G20" s="33"/>
      <c r="H20" s="33"/>
    </row>
    <row r="21" customFormat="false" ht="15" hidden="false" customHeight="true" outlineLevel="0" collapsed="false">
      <c r="A21" s="21" t="s">
        <v>69</v>
      </c>
      <c r="B21" s="34" t="n">
        <v>0.26375</v>
      </c>
      <c r="C21" s="22" t="s">
        <v>70</v>
      </c>
      <c r="D21" s="22"/>
      <c r="E21" s="22"/>
      <c r="F21" s="22"/>
      <c r="G21" s="22"/>
      <c r="H21" s="22"/>
    </row>
    <row r="22" customFormat="false" ht="15" hidden="false" customHeight="true" outlineLevel="0" collapsed="false">
      <c r="A22" s="23" t="s">
        <v>71</v>
      </c>
      <c r="B22" s="15" t="n">
        <f aca="false">B11</f>
        <v>1000</v>
      </c>
      <c r="C22" s="8" t="s">
        <v>72</v>
      </c>
      <c r="D22" s="8"/>
      <c r="E22" s="8"/>
      <c r="F22" s="8"/>
      <c r="G22" s="8"/>
      <c r="H22" s="8"/>
    </row>
    <row r="23" customFormat="false" ht="15" hidden="false" customHeight="true" outlineLevel="0" collapsed="false">
      <c r="A23" s="21" t="s">
        <v>73</v>
      </c>
      <c r="B23" s="14" t="n">
        <f aca="false">B7*B16*B18*12</f>
        <v>-10080</v>
      </c>
      <c r="C23" s="14" t="n">
        <f aca="false">B7*C16*C18*12</f>
        <v>16128</v>
      </c>
      <c r="D23" s="14" t="n">
        <f aca="false">B7*D16*D18*12</f>
        <v>40320</v>
      </c>
      <c r="E23" s="22" t="s">
        <v>74</v>
      </c>
      <c r="F23" s="22"/>
      <c r="G23" s="22"/>
      <c r="H23" s="22"/>
    </row>
    <row r="24" customFormat="false" ht="15" hidden="false" customHeight="true" outlineLevel="0" collapsed="false">
      <c r="A24" s="35" t="s">
        <v>75</v>
      </c>
      <c r="B24" s="36" t="str">
        <f aca="false">IF(B23&gt;B22,"JA → "&amp;TEXT((B23-B22)*B21,"#.##0,00 €")&amp;" Steuer","NEIN → 0€ Steuer!")</f>
        <v>NEIN → 0€ Steuer!</v>
      </c>
      <c r="C24" s="36" t="str">
        <f aca="false">IF(C23&gt;B22,"JA → "&amp;TEXT((C23-B22)*B21,"#.##0,00 €")&amp;" Steuer","NEIN → 0€ Steuer!")</f>
        <v>JA → 3,990.01000 € Steuer</v>
      </c>
      <c r="D24" s="36" t="str">
        <f aca="false">IF(D23&gt;B22,"JA → "&amp;TEXT((D23-B22)*B21,"#.##0,00 €")&amp;" Steuer","NEIN → 0€ Steuer!")</f>
        <v>JA → 10,370.65000 € Steuer</v>
      </c>
      <c r="E24" s="37" t="s">
        <v>76</v>
      </c>
      <c r="F24" s="37"/>
      <c r="G24" s="37"/>
      <c r="H24" s="37"/>
    </row>
    <row r="26" customFormat="false" ht="15" hidden="false" customHeight="false" outlineLevel="0" collapsed="false">
      <c r="A26" s="20" t="s">
        <v>77</v>
      </c>
      <c r="B26" s="20"/>
      <c r="C26" s="20"/>
      <c r="D26" s="20"/>
      <c r="E26" s="20"/>
      <c r="F26" s="20"/>
      <c r="G26" s="20"/>
      <c r="H26" s="20"/>
    </row>
    <row r="27" customFormat="false" ht="15" hidden="false" customHeight="false" outlineLevel="0" collapsed="false">
      <c r="A27" s="21" t="s">
        <v>78</v>
      </c>
      <c r="B27" s="14" t="n">
        <f aca="false">B7*B16*B18</f>
        <v>-840</v>
      </c>
      <c r="C27" s="14" t="n">
        <f aca="false">B7*C16*C18</f>
        <v>1344</v>
      </c>
      <c r="D27" s="14" t="n">
        <f aca="false">B7*D16*D18</f>
        <v>3360</v>
      </c>
      <c r="E27" s="38"/>
      <c r="F27" s="38"/>
      <c r="G27" s="38"/>
      <c r="H27" s="38"/>
    </row>
    <row r="28" customFormat="false" ht="15" hidden="false" customHeight="false" outlineLevel="0" collapsed="false">
      <c r="A28" s="23" t="s">
        <v>79</v>
      </c>
      <c r="B28" s="14" t="n">
        <f aca="false">B8*B18</f>
        <v>0</v>
      </c>
      <c r="C28" s="14" t="n">
        <f aca="false">B8*C18</f>
        <v>0</v>
      </c>
      <c r="D28" s="14" t="n">
        <f aca="false">B8*D18</f>
        <v>0</v>
      </c>
      <c r="E28" s="38"/>
      <c r="F28" s="38"/>
      <c r="G28" s="38"/>
      <c r="H28" s="38"/>
    </row>
    <row r="29" customFormat="false" ht="15" hidden="false" customHeight="false" outlineLevel="0" collapsed="false">
      <c r="A29" s="21" t="s">
        <v>80</v>
      </c>
      <c r="B29" s="14" t="n">
        <f aca="false">B5*B6/12</f>
        <v>30.0333333333333</v>
      </c>
      <c r="C29" s="14" t="n">
        <f aca="false">B5*B6/12</f>
        <v>30.0333333333333</v>
      </c>
      <c r="D29" s="14" t="n">
        <f aca="false">B5*B6/12</f>
        <v>30.0333333333333</v>
      </c>
      <c r="E29" s="38"/>
      <c r="F29" s="38"/>
      <c r="G29" s="38"/>
      <c r="H29" s="38"/>
    </row>
    <row r="30" customFormat="false" ht="15" hidden="false" customHeight="false" outlineLevel="0" collapsed="false">
      <c r="A30" s="23" t="s">
        <v>81</v>
      </c>
      <c r="B30" s="14" t="n">
        <f aca="false">IF(B23&gt;B22,(B23-B22)*B21,0)</f>
        <v>0</v>
      </c>
      <c r="C30" s="14" t="n">
        <f aca="false">IF(C23&gt;B22,(C23-B22)*B21,0)</f>
        <v>3990.01</v>
      </c>
      <c r="D30" s="14" t="n">
        <f aca="false">IF(D23&gt;B22,(D23-B22)*B21,0)</f>
        <v>10370.65</v>
      </c>
      <c r="E30" s="38"/>
      <c r="F30" s="38"/>
      <c r="G30" s="38"/>
      <c r="H30" s="38"/>
    </row>
    <row r="31" customFormat="false" ht="15" hidden="false" customHeight="false" outlineLevel="0" collapsed="false">
      <c r="A31" s="21" t="s">
        <v>82</v>
      </c>
      <c r="B31" s="14" t="n">
        <f aca="false">B30/12</f>
        <v>0</v>
      </c>
      <c r="C31" s="14" t="n">
        <f aca="false">C30/12</f>
        <v>332.500833333333</v>
      </c>
      <c r="D31" s="14" t="n">
        <f aca="false">D30/12</f>
        <v>864.220833333333</v>
      </c>
      <c r="E31" s="38"/>
      <c r="F31" s="38"/>
      <c r="G31" s="38"/>
      <c r="H31" s="38"/>
    </row>
    <row r="32" customFormat="false" ht="15" hidden="false" customHeight="false" outlineLevel="0" collapsed="false">
      <c r="A32" s="39" t="s">
        <v>83</v>
      </c>
      <c r="B32" s="40" t="n">
        <f aca="false">B27-B28-B29-B31</f>
        <v>-870.033333333333</v>
      </c>
      <c r="C32" s="40" t="n">
        <f aca="false">C27-C28-C29-C31</f>
        <v>981.465833333333</v>
      </c>
      <c r="D32" s="40" t="n">
        <f aca="false">D27-D28-D29-D31</f>
        <v>2465.74583333333</v>
      </c>
      <c r="E32" s="38"/>
      <c r="F32" s="38"/>
      <c r="G32" s="38"/>
      <c r="H32" s="38"/>
    </row>
    <row r="33" customFormat="false" ht="15" hidden="false" customHeight="false" outlineLevel="0" collapsed="false">
      <c r="A33" s="39" t="s">
        <v>84</v>
      </c>
      <c r="B33" s="40" t="n">
        <f aca="false">B32*12</f>
        <v>-10440.4</v>
      </c>
      <c r="C33" s="40" t="n">
        <f aca="false">C32*12</f>
        <v>11777.59</v>
      </c>
      <c r="D33" s="40" t="n">
        <f aca="false">D32*12</f>
        <v>29588.95</v>
      </c>
      <c r="E33" s="38"/>
      <c r="F33" s="38"/>
      <c r="G33" s="38"/>
      <c r="H33" s="38"/>
    </row>
    <row r="34" customFormat="false" ht="15" hidden="false" customHeight="false" outlineLevel="0" collapsed="false">
      <c r="A34" s="39" t="s">
        <v>85</v>
      </c>
      <c r="B34" s="41" t="n">
        <f aca="false">B33/B5</f>
        <v>-1.22828235294118</v>
      </c>
      <c r="C34" s="41" t="n">
        <f aca="false">C33/B5</f>
        <v>1.38559882352941</v>
      </c>
      <c r="D34" s="41" t="n">
        <f aca="false">D33/B5</f>
        <v>3.48105294117647</v>
      </c>
      <c r="E34" s="38"/>
      <c r="F34" s="38"/>
      <c r="G34" s="38"/>
      <c r="H34" s="38"/>
    </row>
    <row r="35" customFormat="false" ht="15" hidden="false" customHeight="false" outlineLevel="0" collapsed="false">
      <c r="A35" s="39" t="s">
        <v>86</v>
      </c>
      <c r="B35" s="27" t="n">
        <f aca="false">IF(B16&lt;&gt;0,ROUNDUP((B5*B6/12)/(B7*B16),0),"N/A")</f>
        <v>-21</v>
      </c>
      <c r="C35" s="27" t="n">
        <f aca="false">IF(C16&lt;&gt;0,ROUNDUP((B5*B6/12)/(B7*C16),0),"N/A")</f>
        <v>13</v>
      </c>
      <c r="D35" s="27" t="n">
        <f aca="false">IF(D16&lt;&gt;0,ROUNDUP((B5*B6/12)/(B7*D16),0),"N/A")</f>
        <v>6</v>
      </c>
      <c r="E35" s="38"/>
      <c r="F35" s="38"/>
      <c r="G35" s="38"/>
      <c r="H35" s="38"/>
    </row>
  </sheetData>
  <mergeCells count="31">
    <mergeCell ref="A1:H1"/>
    <mergeCell ref="A3:H3"/>
    <mergeCell ref="A4:H4"/>
    <mergeCell ref="C5:H5"/>
    <mergeCell ref="C6:H6"/>
    <mergeCell ref="C7:H7"/>
    <mergeCell ref="C8:H8"/>
    <mergeCell ref="C9:H9"/>
    <mergeCell ref="C10:H10"/>
    <mergeCell ref="C11:H11"/>
    <mergeCell ref="C12:H12"/>
    <mergeCell ref="A14:H14"/>
    <mergeCell ref="E15:H15"/>
    <mergeCell ref="E16:H16"/>
    <mergeCell ref="E17:H17"/>
    <mergeCell ref="E18:H18"/>
    <mergeCell ref="A20:H20"/>
    <mergeCell ref="C21:H21"/>
    <mergeCell ref="C22:H22"/>
    <mergeCell ref="E23:H23"/>
    <mergeCell ref="E24:H24"/>
    <mergeCell ref="A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1" style="0" width="18"/>
  </cols>
  <sheetData>
    <row r="1" customFormat="false" ht="39.75" hidden="false" customHeight="true" outlineLevel="0" collapsed="false">
      <c r="A1" s="1" t="s">
        <v>87</v>
      </c>
      <c r="B1" s="1"/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A3" s="3" t="s">
        <v>88</v>
      </c>
      <c r="B3" s="3"/>
      <c r="C3" s="3"/>
      <c r="D3" s="3"/>
      <c r="E3" s="3"/>
      <c r="F3" s="3"/>
      <c r="G3" s="3"/>
      <c r="H3" s="3"/>
    </row>
    <row r="4" customFormat="false" ht="15" hidden="false" customHeight="false" outlineLevel="0" collapsed="false">
      <c r="A4" s="4" t="s">
        <v>89</v>
      </c>
      <c r="B4" s="4" t="s">
        <v>90</v>
      </c>
      <c r="C4" s="4" t="s">
        <v>91</v>
      </c>
      <c r="D4" s="4" t="s">
        <v>92</v>
      </c>
      <c r="E4" s="4" t="s">
        <v>93</v>
      </c>
      <c r="F4" s="4" t="s">
        <v>94</v>
      </c>
      <c r="G4" s="4" t="s">
        <v>95</v>
      </c>
      <c r="H4" s="4" t="s">
        <v>96</v>
      </c>
    </row>
    <row r="5" customFormat="false" ht="15" hidden="false" customHeight="false" outlineLevel="0" collapsed="false">
      <c r="A5" s="42" t="s">
        <v>97</v>
      </c>
      <c r="B5" s="12" t="s">
        <v>98</v>
      </c>
      <c r="C5" s="9" t="n">
        <v>0.018</v>
      </c>
      <c r="D5" s="9" t="n">
        <v>0.08</v>
      </c>
      <c r="E5" s="13" t="n">
        <f aca="false">C5+D5</f>
        <v>0.098</v>
      </c>
      <c r="F5" s="13" t="n">
        <v>0.07</v>
      </c>
      <c r="G5" s="13" t="n">
        <f aca="false">E5-F5</f>
        <v>0.028</v>
      </c>
      <c r="H5" s="12" t="s">
        <v>99</v>
      </c>
    </row>
    <row r="6" customFormat="false" ht="15" hidden="false" customHeight="false" outlineLevel="0" collapsed="false">
      <c r="A6" s="39" t="s">
        <v>100</v>
      </c>
      <c r="B6" s="7" t="s">
        <v>101</v>
      </c>
      <c r="C6" s="9" t="n">
        <v>0.013</v>
      </c>
      <c r="D6" s="9" t="n">
        <v>0.1</v>
      </c>
      <c r="E6" s="16" t="n">
        <f aca="false">C6+D6</f>
        <v>0.113</v>
      </c>
      <c r="F6" s="16" t="n">
        <v>0.07</v>
      </c>
      <c r="G6" s="16" t="n">
        <f aca="false">E6-F6</f>
        <v>0.043</v>
      </c>
      <c r="H6" s="7" t="s">
        <v>99</v>
      </c>
    </row>
    <row r="7" customFormat="false" ht="15" hidden="false" customHeight="false" outlineLevel="0" collapsed="false">
      <c r="A7" s="42" t="s">
        <v>102</v>
      </c>
      <c r="B7" s="12" t="s">
        <v>103</v>
      </c>
      <c r="C7" s="9" t="n">
        <v>0.04</v>
      </c>
      <c r="D7" s="9" t="n">
        <v>0.04</v>
      </c>
      <c r="E7" s="13" t="n">
        <f aca="false">C7+D7</f>
        <v>0.08</v>
      </c>
      <c r="F7" s="13" t="n">
        <v>0.07</v>
      </c>
      <c r="G7" s="13" t="n">
        <f aca="false">E7-F7</f>
        <v>0.01</v>
      </c>
      <c r="H7" s="12" t="s">
        <v>104</v>
      </c>
    </row>
    <row r="8" customFormat="false" ht="15" hidden="false" customHeight="false" outlineLevel="0" collapsed="false">
      <c r="A8" s="39" t="s">
        <v>105</v>
      </c>
      <c r="B8" s="7" t="s">
        <v>106</v>
      </c>
      <c r="C8" s="9" t="n">
        <v>0.07</v>
      </c>
      <c r="D8" s="9" t="n">
        <v>0.01</v>
      </c>
      <c r="E8" s="16" t="n">
        <f aca="false">C8+D8</f>
        <v>0.08</v>
      </c>
      <c r="F8" s="16" t="n">
        <v>0.07</v>
      </c>
      <c r="G8" s="16" t="n">
        <f aca="false">E8-F8</f>
        <v>0.01</v>
      </c>
      <c r="H8" s="43" t="s">
        <v>107</v>
      </c>
    </row>
    <row r="9" customFormat="false" ht="15" hidden="false" customHeight="false" outlineLevel="0" collapsed="false">
      <c r="A9" s="42" t="s">
        <v>108</v>
      </c>
      <c r="B9" s="12" t="s">
        <v>109</v>
      </c>
      <c r="C9" s="9" t="n">
        <v>0.11</v>
      </c>
      <c r="D9" s="9" t="n">
        <v>-0.02</v>
      </c>
      <c r="E9" s="13" t="n">
        <f aca="false">C9+D9</f>
        <v>0.09</v>
      </c>
      <c r="F9" s="13" t="n">
        <v>0.07</v>
      </c>
      <c r="G9" s="13" t="n">
        <f aca="false">E9-F9</f>
        <v>0.02</v>
      </c>
      <c r="H9" s="44" t="s">
        <v>110</v>
      </c>
    </row>
    <row r="10" customFormat="false" ht="15" hidden="false" customHeight="false" outlineLevel="0" collapsed="false">
      <c r="A10" s="39" t="s">
        <v>111</v>
      </c>
      <c r="B10" s="7" t="s">
        <v>112</v>
      </c>
      <c r="C10" s="9" t="n">
        <v>0.05</v>
      </c>
      <c r="D10" s="9" t="n">
        <v>0.06</v>
      </c>
      <c r="E10" s="16" t="n">
        <f aca="false">C10+D10</f>
        <v>0.11</v>
      </c>
      <c r="F10" s="16" t="n">
        <v>0.07</v>
      </c>
      <c r="G10" s="16" t="n">
        <f aca="false">E10-F10</f>
        <v>0.04</v>
      </c>
      <c r="H10" s="43" t="s">
        <v>110</v>
      </c>
    </row>
    <row r="11" customFormat="false" ht="15" hidden="false" customHeight="false" outlineLevel="0" collapsed="false">
      <c r="A11" s="42" t="s">
        <v>113</v>
      </c>
      <c r="B11" s="12" t="s">
        <v>114</v>
      </c>
      <c r="C11" s="9" t="n">
        <v>0.005</v>
      </c>
      <c r="D11" s="9" t="n">
        <v>0.14</v>
      </c>
      <c r="E11" s="13" t="n">
        <f aca="false">C11+D11</f>
        <v>0.145</v>
      </c>
      <c r="F11" s="13" t="n">
        <v>0.07</v>
      </c>
      <c r="G11" s="13" t="n">
        <f aca="false">E11-F11</f>
        <v>0.075</v>
      </c>
      <c r="H11" s="44" t="s">
        <v>115</v>
      </c>
    </row>
    <row r="12" customFormat="false" ht="15" hidden="false" customHeight="false" outlineLevel="0" collapsed="false">
      <c r="A12" s="39" t="s">
        <v>116</v>
      </c>
      <c r="B12" s="7" t="s">
        <v>117</v>
      </c>
      <c r="C12" s="9" t="n">
        <v>0.005</v>
      </c>
      <c r="D12" s="9" t="n">
        <v>0.18</v>
      </c>
      <c r="E12" s="16" t="n">
        <f aca="false">C12+D12</f>
        <v>0.185</v>
      </c>
      <c r="F12" s="16" t="n">
        <v>0.07</v>
      </c>
      <c r="G12" s="16" t="n">
        <f aca="false">E12-F12</f>
        <v>0.115</v>
      </c>
      <c r="H12" s="43" t="s">
        <v>118</v>
      </c>
    </row>
    <row r="14" customFormat="false" ht="15" hidden="false" customHeight="false" outlineLevel="0" collapsed="false">
      <c r="A14" s="3" t="s">
        <v>119</v>
      </c>
      <c r="B14" s="3"/>
      <c r="C14" s="3"/>
      <c r="D14" s="3"/>
      <c r="E14" s="3"/>
      <c r="F14" s="3"/>
      <c r="G14" s="3"/>
      <c r="H14" s="3"/>
    </row>
    <row r="15" customFormat="false" ht="15" hidden="false" customHeight="false" outlineLevel="0" collapsed="false">
      <c r="A15" s="4" t="s">
        <v>120</v>
      </c>
      <c r="B15" s="4" t="s">
        <v>121</v>
      </c>
      <c r="C15" s="4" t="s">
        <v>122</v>
      </c>
      <c r="D15" s="4" t="s">
        <v>123</v>
      </c>
      <c r="E15" s="4" t="s">
        <v>124</v>
      </c>
      <c r="F15" s="4" t="s">
        <v>125</v>
      </c>
      <c r="G15" s="4" t="s">
        <v>126</v>
      </c>
      <c r="H15" s="4" t="s">
        <v>127</v>
      </c>
    </row>
    <row r="16" customFormat="false" ht="15" hidden="false" customHeight="false" outlineLevel="0" collapsed="false">
      <c r="A16" s="42" t="str">
        <f aca="false">A5</f>
        <v>MSCI World ETF</v>
      </c>
      <c r="B16" s="11" t="n">
        <v>16000</v>
      </c>
      <c r="C16" s="14" t="n">
        <f aca="false">B16*E5</f>
        <v>1568</v>
      </c>
      <c r="D16" s="14" t="n">
        <f aca="false">B16*0.07</f>
        <v>1120</v>
      </c>
      <c r="E16" s="14" t="n">
        <f aca="false">IF(C16-D16&gt;0,(C16-D16)*0.26375,0)</f>
        <v>118.16</v>
      </c>
      <c r="F16" s="45" t="n">
        <f aca="false">C16-D16-E16</f>
        <v>329.84</v>
      </c>
      <c r="G16" s="46" t="n">
        <f aca="false">F16/B16</f>
        <v>0.020615</v>
      </c>
      <c r="H16" s="47" t="n">
        <v>-0.2</v>
      </c>
    </row>
    <row r="17" customFormat="false" ht="15" hidden="false" customHeight="false" outlineLevel="0" collapsed="false">
      <c r="A17" s="39" t="str">
        <f aca="false">A6</f>
        <v>S&amp;P 500 ETF</v>
      </c>
      <c r="B17" s="15" t="n">
        <v>16000</v>
      </c>
      <c r="C17" s="17" t="n">
        <f aca="false">B17*E6</f>
        <v>1808</v>
      </c>
      <c r="D17" s="17" t="n">
        <f aca="false">B17*0.07</f>
        <v>1120</v>
      </c>
      <c r="E17" s="17" t="n">
        <f aca="false">IF(C17-D17&gt;0,(C17-D17)*0.26375,0)</f>
        <v>181.46</v>
      </c>
      <c r="F17" s="40" t="n">
        <f aca="false">C17-D17-E17</f>
        <v>506.54</v>
      </c>
      <c r="G17" s="41" t="n">
        <f aca="false">F17/B17</f>
        <v>0.03165875</v>
      </c>
      <c r="H17" s="48" t="n">
        <v>-0.25</v>
      </c>
    </row>
    <row r="18" customFormat="false" ht="15" hidden="false" customHeight="false" outlineLevel="0" collapsed="false">
      <c r="A18" s="42" t="str">
        <f aca="false">A7</f>
        <v>FTSE All-World HiDiv</v>
      </c>
      <c r="B18" s="11" t="n">
        <v>16000</v>
      </c>
      <c r="C18" s="14" t="n">
        <f aca="false">B18*E7</f>
        <v>1280</v>
      </c>
      <c r="D18" s="14" t="n">
        <f aca="false">B18*0.07</f>
        <v>1120</v>
      </c>
      <c r="E18" s="14" t="n">
        <f aca="false">IF(C18-D18&gt;0,(C18-D18)*0.26375,0)</f>
        <v>42.2</v>
      </c>
      <c r="F18" s="45" t="n">
        <f aca="false">C18-D18-E18</f>
        <v>117.8</v>
      </c>
      <c r="G18" s="46" t="n">
        <f aca="false">F18/B18</f>
        <v>0.0073625</v>
      </c>
      <c r="H18" s="47" t="n">
        <v>-0.15</v>
      </c>
    </row>
    <row r="19" customFormat="false" ht="15" hidden="false" customHeight="false" outlineLevel="0" collapsed="false">
      <c r="A19" s="39" t="str">
        <f aca="false">A8</f>
        <v>Global X SuperDiv</v>
      </c>
      <c r="B19" s="15" t="n">
        <v>16000</v>
      </c>
      <c r="C19" s="17" t="n">
        <f aca="false">B19*E8</f>
        <v>1280</v>
      </c>
      <c r="D19" s="17" t="n">
        <f aca="false">B19*0.07</f>
        <v>1120</v>
      </c>
      <c r="E19" s="17" t="n">
        <f aca="false">IF(C19-D19&gt;0,(C19-D19)*0.26375,0)</f>
        <v>42.2</v>
      </c>
      <c r="F19" s="40" t="n">
        <f aca="false">C19-D19-E19</f>
        <v>117.8</v>
      </c>
      <c r="G19" s="41" t="n">
        <f aca="false">F19/B19</f>
        <v>0.0073625</v>
      </c>
      <c r="H19" s="48" t="n">
        <v>-0.12</v>
      </c>
    </row>
    <row r="20" customFormat="false" ht="15" hidden="false" customHeight="false" outlineLevel="0" collapsed="false">
      <c r="A20" s="42" t="str">
        <f aca="false">A9</f>
        <v>Covered Call ETF (QYLD)</v>
      </c>
      <c r="B20" s="11" t="n">
        <v>16000</v>
      </c>
      <c r="C20" s="14" t="n">
        <f aca="false">B20*E9</f>
        <v>1440</v>
      </c>
      <c r="D20" s="14" t="n">
        <f aca="false">B20*0.07</f>
        <v>1120</v>
      </c>
      <c r="E20" s="14" t="n">
        <f aca="false">IF(C20-D20&gt;0,(C20-D20)*0.26375,0)</f>
        <v>84.4</v>
      </c>
      <c r="F20" s="45" t="n">
        <f aca="false">C20-D20-E20</f>
        <v>235.6</v>
      </c>
      <c r="G20" s="46" t="n">
        <f aca="false">F20/B20</f>
        <v>0.014725</v>
      </c>
      <c r="H20" s="47" t="n">
        <v>-0.1</v>
      </c>
    </row>
    <row r="21" customFormat="false" ht="15" hidden="false" customHeight="false" outlineLevel="0" collapsed="false">
      <c r="A21" s="39" t="str">
        <f aca="false">A10</f>
        <v>Einzelaktien Dividende</v>
      </c>
      <c r="B21" s="15" t="n">
        <v>16000</v>
      </c>
      <c r="C21" s="17" t="n">
        <f aca="false">B21*E10</f>
        <v>1760</v>
      </c>
      <c r="D21" s="17" t="n">
        <f aca="false">B21*0.07</f>
        <v>1120</v>
      </c>
      <c r="E21" s="17" t="n">
        <f aca="false">IF(C21-D21&gt;0,(C21-D21)*0.26375,0)</f>
        <v>168.8</v>
      </c>
      <c r="F21" s="40" t="n">
        <f aca="false">C21-D21-E21</f>
        <v>471.2</v>
      </c>
      <c r="G21" s="41" t="n">
        <f aca="false">F21/B21</f>
        <v>0.02945</v>
      </c>
      <c r="H21" s="48" t="n">
        <v>-0.15</v>
      </c>
    </row>
    <row r="22" customFormat="false" ht="15" hidden="false" customHeight="false" outlineLevel="0" collapsed="false">
      <c r="A22" s="42" t="str">
        <f aca="false">A11</f>
        <v>Tech Growth (NASDAQ)</v>
      </c>
      <c r="B22" s="11" t="n">
        <v>16000</v>
      </c>
      <c r="C22" s="14" t="n">
        <f aca="false">B22*E11</f>
        <v>2320</v>
      </c>
      <c r="D22" s="14" t="n">
        <f aca="false">B22*0.07</f>
        <v>1120</v>
      </c>
      <c r="E22" s="14" t="n">
        <f aca="false">IF(C22-D22&gt;0,(C22-D22)*0.26375,0)</f>
        <v>316.5</v>
      </c>
      <c r="F22" s="45" t="n">
        <f aca="false">C22-D22-E22</f>
        <v>883.5</v>
      </c>
      <c r="G22" s="46" t="n">
        <f aca="false">F22/B22</f>
        <v>0.05521875</v>
      </c>
      <c r="H22" s="47" t="n">
        <v>-0.35</v>
      </c>
    </row>
    <row r="23" customFormat="false" ht="15" hidden="false" customHeight="false" outlineLevel="0" collapsed="false">
      <c r="A23" s="39" t="str">
        <f aca="false">A12</f>
        <v>Hebel ETF (2x S&amp;P)</v>
      </c>
      <c r="B23" s="15" t="n">
        <v>16000</v>
      </c>
      <c r="C23" s="17" t="n">
        <f aca="false">B23*E12</f>
        <v>2960</v>
      </c>
      <c r="D23" s="17" t="n">
        <f aca="false">B23*0.07</f>
        <v>1120</v>
      </c>
      <c r="E23" s="17" t="n">
        <f aca="false">IF(C23-D23&gt;0,(C23-D23)*0.26375,0)</f>
        <v>485.3</v>
      </c>
      <c r="F23" s="40" t="n">
        <f aca="false">C23-D23-E23</f>
        <v>1354.7</v>
      </c>
      <c r="G23" s="41" t="n">
        <f aca="false">F23/B23</f>
        <v>0.08466875</v>
      </c>
      <c r="H23" s="48" t="n">
        <v>-0.5</v>
      </c>
    </row>
    <row r="25" customFormat="false" ht="15" hidden="false" customHeight="false" outlineLevel="0" collapsed="false">
      <c r="A25" s="49" t="s">
        <v>128</v>
      </c>
      <c r="B25" s="49"/>
      <c r="C25" s="49"/>
      <c r="D25" s="49"/>
      <c r="E25" s="49"/>
      <c r="F25" s="49"/>
      <c r="G25" s="49"/>
      <c r="H25" s="49"/>
    </row>
    <row r="26" customFormat="false" ht="15" hidden="false" customHeight="false" outlineLevel="0" collapsed="false">
      <c r="A26" s="4" t="s">
        <v>129</v>
      </c>
      <c r="B26" s="4" t="s">
        <v>130</v>
      </c>
      <c r="C26" s="4" t="s">
        <v>131</v>
      </c>
      <c r="D26" s="4" t="s">
        <v>132</v>
      </c>
      <c r="E26" s="4" t="s">
        <v>133</v>
      </c>
      <c r="F26" s="4" t="s">
        <v>134</v>
      </c>
      <c r="G26" s="4" t="s">
        <v>135</v>
      </c>
      <c r="H26" s="4"/>
    </row>
    <row r="27" customFormat="false" ht="15" hidden="false" customHeight="false" outlineLevel="0" collapsed="false">
      <c r="A27" s="42" t="s">
        <v>136</v>
      </c>
      <c r="B27" s="11" t="n">
        <v>16000</v>
      </c>
      <c r="C27" s="47" t="n">
        <v>-0.1</v>
      </c>
      <c r="D27" s="50" t="n">
        <f aca="false">B27*C27</f>
        <v>-1600</v>
      </c>
      <c r="E27" s="11" t="n">
        <f aca="false">B27*0.07</f>
        <v>1120</v>
      </c>
      <c r="F27" s="50" t="n">
        <f aca="false">D27-E27</f>
        <v>-2720</v>
      </c>
      <c r="G27" s="50" t="n">
        <f aca="false">B27+ABS(D27)+E27</f>
        <v>18720</v>
      </c>
    </row>
    <row r="28" customFormat="false" ht="15" hidden="false" customHeight="false" outlineLevel="0" collapsed="false">
      <c r="A28" s="39" t="s">
        <v>137</v>
      </c>
      <c r="B28" s="15" t="n">
        <v>16000</v>
      </c>
      <c r="C28" s="48" t="n">
        <v>-0.25</v>
      </c>
      <c r="D28" s="51" t="n">
        <f aca="false">B28*C28</f>
        <v>-4000</v>
      </c>
      <c r="E28" s="15" t="n">
        <f aca="false">B28*0.07</f>
        <v>1120</v>
      </c>
      <c r="F28" s="51" t="n">
        <f aca="false">D28-E28</f>
        <v>-5120</v>
      </c>
      <c r="G28" s="51" t="n">
        <f aca="false">B28+ABS(D28)+E28</f>
        <v>21120</v>
      </c>
    </row>
    <row r="29" customFormat="false" ht="15" hidden="false" customHeight="false" outlineLevel="0" collapsed="false">
      <c r="A29" s="42" t="s">
        <v>138</v>
      </c>
      <c r="B29" s="11" t="n">
        <v>16000</v>
      </c>
      <c r="C29" s="47" t="n">
        <v>-0.4</v>
      </c>
      <c r="D29" s="50" t="n">
        <f aca="false">B29*C29</f>
        <v>-6400</v>
      </c>
      <c r="E29" s="11" t="n">
        <f aca="false">B29*0.07</f>
        <v>1120</v>
      </c>
      <c r="F29" s="50" t="n">
        <f aca="false">D29-E29</f>
        <v>-7520</v>
      </c>
      <c r="G29" s="50" t="n">
        <f aca="false">B29+ABS(D29)+E29</f>
        <v>23520</v>
      </c>
    </row>
    <row r="30" customFormat="false" ht="15" hidden="false" customHeight="false" outlineLevel="0" collapsed="false">
      <c r="A30" s="39" t="s">
        <v>136</v>
      </c>
      <c r="B30" s="15" t="n">
        <v>200000</v>
      </c>
      <c r="C30" s="48" t="n">
        <v>-0.1</v>
      </c>
      <c r="D30" s="51" t="n">
        <f aca="false">B30*C30</f>
        <v>-20000</v>
      </c>
      <c r="E30" s="15" t="n">
        <f aca="false">B30*0.07</f>
        <v>14000</v>
      </c>
      <c r="F30" s="51" t="n">
        <f aca="false">D30-E30</f>
        <v>-34000</v>
      </c>
      <c r="G30" s="51" t="n">
        <f aca="false">B30+ABS(D30)+E30</f>
        <v>234000</v>
      </c>
    </row>
    <row r="31" customFormat="false" ht="15" hidden="false" customHeight="false" outlineLevel="0" collapsed="false">
      <c r="A31" s="42" t="s">
        <v>137</v>
      </c>
      <c r="B31" s="11" t="n">
        <v>200000</v>
      </c>
      <c r="C31" s="47" t="n">
        <v>-0.25</v>
      </c>
      <c r="D31" s="50" t="n">
        <f aca="false">B31*C31</f>
        <v>-50000</v>
      </c>
      <c r="E31" s="11" t="n">
        <f aca="false">B31*0.07</f>
        <v>14000</v>
      </c>
      <c r="F31" s="50" t="n">
        <f aca="false">D31-E31</f>
        <v>-64000</v>
      </c>
      <c r="G31" s="50" t="n">
        <f aca="false">B31+ABS(D31)+E31</f>
        <v>264000</v>
      </c>
    </row>
    <row r="32" customFormat="false" ht="15" hidden="false" customHeight="false" outlineLevel="0" collapsed="false">
      <c r="A32" s="39" t="s">
        <v>138</v>
      </c>
      <c r="B32" s="15" t="n">
        <v>200000</v>
      </c>
      <c r="C32" s="48" t="n">
        <v>-0.4</v>
      </c>
      <c r="D32" s="51" t="n">
        <f aca="false">B32*C32</f>
        <v>-80000</v>
      </c>
      <c r="E32" s="15" t="n">
        <f aca="false">B32*0.07</f>
        <v>14000</v>
      </c>
      <c r="F32" s="51" t="n">
        <f aca="false">D32-E32</f>
        <v>-94000</v>
      </c>
      <c r="G32" s="51" t="n">
        <f aca="false">B32+ABS(D32)+E32</f>
        <v>294000</v>
      </c>
    </row>
  </sheetData>
  <mergeCells count="4">
    <mergeCell ref="A1:H1"/>
    <mergeCell ref="A3:H3"/>
    <mergeCell ref="A14:H14"/>
    <mergeCell ref="A25:H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6" min="1" style="0" width="22"/>
  </cols>
  <sheetData>
    <row r="1" customFormat="false" ht="39.75" hidden="false" customHeight="true" outlineLevel="0" collapsed="false">
      <c r="A1" s="1" t="s">
        <v>139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49" t="s">
        <v>140</v>
      </c>
      <c r="B3" s="49"/>
      <c r="C3" s="49"/>
      <c r="D3" s="49"/>
      <c r="E3" s="49"/>
      <c r="F3" s="49"/>
    </row>
    <row r="4" customFormat="false" ht="39.75" hidden="false" customHeight="true" outlineLevel="0" collapsed="false">
      <c r="A4" s="39" t="s">
        <v>141</v>
      </c>
      <c r="B4" s="52" t="s">
        <v>142</v>
      </c>
      <c r="C4" s="52"/>
      <c r="D4" s="52"/>
      <c r="E4" s="52"/>
      <c r="F4" s="43" t="s">
        <v>143</v>
      </c>
    </row>
    <row r="5" customFormat="false" ht="39.75" hidden="false" customHeight="true" outlineLevel="0" collapsed="false">
      <c r="A5" s="39" t="s">
        <v>144</v>
      </c>
      <c r="B5" s="52" t="s">
        <v>145</v>
      </c>
      <c r="C5" s="52"/>
      <c r="D5" s="52"/>
      <c r="E5" s="52"/>
      <c r="F5" s="53" t="s">
        <v>146</v>
      </c>
    </row>
    <row r="6" customFormat="false" ht="39.75" hidden="false" customHeight="true" outlineLevel="0" collapsed="false">
      <c r="A6" s="35" t="s">
        <v>147</v>
      </c>
      <c r="B6" s="52" t="s">
        <v>148</v>
      </c>
      <c r="C6" s="52"/>
      <c r="D6" s="52"/>
      <c r="E6" s="52"/>
      <c r="F6" s="43" t="s">
        <v>149</v>
      </c>
    </row>
    <row r="8" customFormat="false" ht="15" hidden="false" customHeight="false" outlineLevel="0" collapsed="false">
      <c r="A8" s="54" t="s">
        <v>150</v>
      </c>
      <c r="B8" s="54"/>
      <c r="C8" s="54"/>
      <c r="D8" s="54"/>
      <c r="E8" s="54"/>
      <c r="F8" s="54"/>
    </row>
    <row r="9" customFormat="false" ht="34.5" hidden="false" customHeight="true" outlineLevel="0" collapsed="false">
      <c r="A9" s="55" t="s">
        <v>151</v>
      </c>
      <c r="B9" s="55"/>
      <c r="C9" s="56" t="s">
        <v>152</v>
      </c>
      <c r="D9" s="56"/>
      <c r="E9" s="56"/>
      <c r="F9" s="56"/>
    </row>
    <row r="10" customFormat="false" ht="34.5" hidden="false" customHeight="true" outlineLevel="0" collapsed="false">
      <c r="A10" s="57" t="s">
        <v>153</v>
      </c>
      <c r="B10" s="57"/>
      <c r="C10" s="58" t="s">
        <v>154</v>
      </c>
      <c r="D10" s="58"/>
      <c r="E10" s="58"/>
      <c r="F10" s="58"/>
    </row>
    <row r="11" customFormat="false" ht="34.5" hidden="false" customHeight="true" outlineLevel="0" collapsed="false">
      <c r="A11" s="55" t="s">
        <v>155</v>
      </c>
      <c r="B11" s="55"/>
      <c r="C11" s="56" t="s">
        <v>156</v>
      </c>
      <c r="D11" s="56"/>
      <c r="E11" s="56"/>
      <c r="F11" s="56"/>
    </row>
    <row r="12" customFormat="false" ht="34.5" hidden="false" customHeight="true" outlineLevel="0" collapsed="false">
      <c r="A12" s="57" t="s">
        <v>157</v>
      </c>
      <c r="B12" s="57"/>
      <c r="C12" s="58" t="s">
        <v>158</v>
      </c>
      <c r="D12" s="58"/>
      <c r="E12" s="58"/>
      <c r="F12" s="58"/>
    </row>
    <row r="13" customFormat="false" ht="34.5" hidden="false" customHeight="true" outlineLevel="0" collapsed="false">
      <c r="A13" s="55" t="s">
        <v>159</v>
      </c>
      <c r="B13" s="55"/>
      <c r="C13" s="56" t="s">
        <v>160</v>
      </c>
      <c r="D13" s="56"/>
      <c r="E13" s="56"/>
      <c r="F13" s="56"/>
    </row>
    <row r="14" customFormat="false" ht="34.5" hidden="false" customHeight="true" outlineLevel="0" collapsed="false">
      <c r="A14" s="57" t="s">
        <v>161</v>
      </c>
      <c r="B14" s="57"/>
      <c r="C14" s="58" t="s">
        <v>162</v>
      </c>
      <c r="D14" s="58"/>
      <c r="E14" s="58"/>
      <c r="F14" s="58"/>
    </row>
    <row r="16" customFormat="false" ht="49.5" hidden="false" customHeight="true" outlineLevel="0" collapsed="false">
      <c r="A16" s="59" t="s">
        <v>163</v>
      </c>
      <c r="B16" s="59"/>
      <c r="C16" s="59"/>
      <c r="D16" s="59"/>
      <c r="E16" s="59"/>
      <c r="F16" s="59"/>
    </row>
  </sheetData>
  <mergeCells count="19">
    <mergeCell ref="A1:F1"/>
    <mergeCell ref="A3:F3"/>
    <mergeCell ref="B4:E4"/>
    <mergeCell ref="B5:E5"/>
    <mergeCell ref="B6:E6"/>
    <mergeCell ref="A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A14:B14"/>
    <mergeCell ref="C14:F14"/>
    <mergeCell ref="A16:F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2026-03-28T17:41:05Z</dcterms:created>
  <dc:creator>openpyxl</dc:creator>
  <dc:description/>
  <dc:language>en-US</dc:language>
  <cp:lastModifiedBy/>
  <dcterms:modified xsi:type="dcterms:W3CDTF">2026-03-28T17:41:05Z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